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15545\Dropbox\Thesis Data &amp; Code\Wage Code\Replication\"/>
    </mc:Choice>
  </mc:AlternateContent>
  <xr:revisionPtr revIDLastSave="0" documentId="13_ncr:1_{20769E28-8A11-426A-8E45-055BB2122F38}" xr6:coauthVersionLast="47" xr6:coauthVersionMax="47" xr10:uidLastSave="{00000000-0000-0000-0000-000000000000}"/>
  <bookViews>
    <workbookView xWindow="-120" yWindow="-120" windowWidth="51840" windowHeight="21240" xr2:uid="{A5DD828F-4B41-4776-AC50-C1058A80F9C3}"/>
  </bookViews>
  <sheets>
    <sheet name="Sources &amp; Notes" sheetId="7" r:id="rId1"/>
    <sheet name="Welfare ratio unskilled" sheetId="8" r:id="rId2"/>
    <sheet name="baskets" sheetId="3" r:id="rId3"/>
    <sheet name="baskets, adjusted" sheetId="5" r:id="rId4"/>
    <sheet name="England" sheetId="9" r:id="rId5"/>
    <sheet name="Italy" sheetId="6" r:id="rId6"/>
    <sheet name="India #1" sheetId="10" r:id="rId7"/>
    <sheet name="India #2" sheetId="12" r:id="rId8"/>
    <sheet name="China" sheetId="11" r:id="rId9"/>
    <sheet name="Japan"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2" i="7" l="1"/>
  <c r="H50" i="7" l="1"/>
  <c r="K50" i="7"/>
  <c r="K4" i="3" l="1"/>
  <c r="L4" i="3"/>
  <c r="M4" i="3"/>
  <c r="N4" i="3"/>
  <c r="C20" i="5"/>
  <c r="AC292" i="6"/>
  <c r="U182" i="8"/>
  <c r="V182" i="8" s="1"/>
  <c r="U292" i="8"/>
  <c r="V292" i="8" s="1"/>
  <c r="U282" i="8"/>
  <c r="V282" i="8" s="1"/>
  <c r="U272" i="8"/>
  <c r="V272" i="8" s="1"/>
  <c r="U262" i="8"/>
  <c r="V262" i="8" s="1"/>
  <c r="U252" i="8"/>
  <c r="V252" i="8" s="1"/>
  <c r="U242" i="8"/>
  <c r="V242" i="8" s="1"/>
  <c r="U232" i="8"/>
  <c r="V232" i="8" s="1"/>
  <c r="U222" i="8"/>
  <c r="V222" i="8" s="1"/>
  <c r="U212" i="8"/>
  <c r="V212" i="8" s="1"/>
  <c r="Z212" i="8" s="1"/>
  <c r="U202" i="8"/>
  <c r="V202" i="8" s="1"/>
  <c r="U192" i="8"/>
  <c r="V192" i="8" s="1"/>
  <c r="U172" i="8"/>
  <c r="V172" i="8" s="1"/>
  <c r="U162" i="8"/>
  <c r="V162" i="8" s="1"/>
  <c r="U152" i="8"/>
  <c r="V152" i="8" s="1"/>
  <c r="U142" i="8"/>
  <c r="V142" i="8" s="1"/>
  <c r="B67" i="7"/>
  <c r="V661" i="8" s="1"/>
  <c r="Z661" i="8" s="1"/>
  <c r="V439" i="8"/>
  <c r="Y439" i="8" s="1"/>
  <c r="V440" i="8"/>
  <c r="Y440" i="8" s="1"/>
  <c r="V453" i="8"/>
  <c r="Z453" i="8" s="1"/>
  <c r="V463" i="8"/>
  <c r="Y463" i="8" s="1"/>
  <c r="U466" i="8"/>
  <c r="Y466" i="8" s="1"/>
  <c r="V564" i="8"/>
  <c r="Y564" i="8" s="1"/>
  <c r="V566" i="8"/>
  <c r="Y566" i="8" s="1"/>
  <c r="U568" i="8"/>
  <c r="Y568" i="8" s="1"/>
  <c r="V588" i="8"/>
  <c r="Y588" i="8" s="1"/>
  <c r="U405" i="8"/>
  <c r="U410" i="8"/>
  <c r="U419" i="8"/>
  <c r="U429" i="8"/>
  <c r="U439" i="8"/>
  <c r="U487" i="8"/>
  <c r="U489" i="8"/>
  <c r="U505" i="8"/>
  <c r="U519" i="8"/>
  <c r="U521" i="8"/>
  <c r="U573" i="8"/>
  <c r="U581" i="8"/>
  <c r="U582" i="8"/>
  <c r="U591" i="8"/>
  <c r="U596" i="8"/>
  <c r="V490" i="8"/>
  <c r="Z490" i="8" s="1"/>
  <c r="V496" i="8"/>
  <c r="Z496" i="8" s="1"/>
  <c r="V502" i="8"/>
  <c r="Z502" i="8" s="1"/>
  <c r="V592" i="8"/>
  <c r="Z592" i="8" s="1"/>
  <c r="V604" i="8"/>
  <c r="Z604" i="8" s="1"/>
  <c r="E474" i="8"/>
  <c r="C299" i="13"/>
  <c r="C300" i="13" s="1"/>
  <c r="C301" i="13" s="1"/>
  <c r="C302" i="13" s="1"/>
  <c r="C304" i="13"/>
  <c r="D34" i="7"/>
  <c r="K60" i="7"/>
  <c r="H60" i="7"/>
  <c r="F60" i="7"/>
  <c r="K59" i="7"/>
  <c r="H59" i="7"/>
  <c r="F59" i="7"/>
  <c r="K58" i="7"/>
  <c r="H58" i="7"/>
  <c r="F58" i="7"/>
  <c r="K57" i="7"/>
  <c r="H57" i="7"/>
  <c r="F57" i="7"/>
  <c r="K56" i="7"/>
  <c r="H56" i="7"/>
  <c r="F56" i="7"/>
  <c r="K55" i="7"/>
  <c r="H55" i="7"/>
  <c r="F55" i="7"/>
  <c r="K54" i="7"/>
  <c r="F54" i="7"/>
  <c r="K53" i="7"/>
  <c r="H53" i="7"/>
  <c r="F53" i="7"/>
  <c r="F52" i="7"/>
  <c r="K51" i="7"/>
  <c r="F51" i="7"/>
  <c r="F50" i="7"/>
  <c r="F49" i="7"/>
  <c r="F48" i="7"/>
  <c r="H47" i="7"/>
  <c r="F47" i="7"/>
  <c r="H46" i="7"/>
  <c r="F46" i="7"/>
  <c r="H45" i="7"/>
  <c r="F45" i="7"/>
  <c r="F44" i="7"/>
  <c r="E43" i="7"/>
  <c r="E42" i="7"/>
  <c r="F42" i="7" s="1"/>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O43" i="13" s="1"/>
  <c r="K44" i="13"/>
  <c r="N44" i="13" s="1"/>
  <c r="K45" i="13"/>
  <c r="K46" i="13"/>
  <c r="K47" i="13"/>
  <c r="K48" i="13"/>
  <c r="K49" i="13"/>
  <c r="K50" i="13"/>
  <c r="K51" i="13"/>
  <c r="K52" i="13"/>
  <c r="K53" i="13"/>
  <c r="K54" i="13"/>
  <c r="K55" i="13"/>
  <c r="K56" i="13"/>
  <c r="K57" i="13"/>
  <c r="K58" i="13"/>
  <c r="K59" i="13"/>
  <c r="N59" i="13" s="1"/>
  <c r="K60" i="13"/>
  <c r="N60" i="13" s="1"/>
  <c r="K61" i="13"/>
  <c r="K62" i="13"/>
  <c r="K63" i="13"/>
  <c r="K64" i="13"/>
  <c r="K65" i="13"/>
  <c r="K66" i="13"/>
  <c r="K67" i="13"/>
  <c r="K68" i="13"/>
  <c r="K69" i="13"/>
  <c r="K70" i="13"/>
  <c r="K71" i="13"/>
  <c r="K72" i="13"/>
  <c r="K73" i="13"/>
  <c r="K74" i="13"/>
  <c r="K75" i="13"/>
  <c r="N75" i="13" s="1"/>
  <c r="K76" i="13"/>
  <c r="N76" i="13" s="1"/>
  <c r="K77" i="13"/>
  <c r="K78" i="13"/>
  <c r="K79" i="13"/>
  <c r="K80" i="13"/>
  <c r="K81" i="13"/>
  <c r="K82" i="13"/>
  <c r="K83" i="13"/>
  <c r="K84" i="13"/>
  <c r="K85" i="13"/>
  <c r="K86" i="13"/>
  <c r="K87" i="13"/>
  <c r="K88" i="13"/>
  <c r="K89" i="13"/>
  <c r="K90" i="13"/>
  <c r="K91" i="13"/>
  <c r="O91" i="13" s="1"/>
  <c r="K92" i="13"/>
  <c r="O92" i="13" s="1"/>
  <c r="K93" i="13"/>
  <c r="K94" i="13"/>
  <c r="K95" i="13"/>
  <c r="K96" i="13"/>
  <c r="K97" i="13"/>
  <c r="K98" i="13"/>
  <c r="K99" i="13"/>
  <c r="K100" i="13"/>
  <c r="K101" i="13"/>
  <c r="K102" i="13"/>
  <c r="K103" i="13"/>
  <c r="K104" i="13"/>
  <c r="K105" i="13"/>
  <c r="K106" i="13"/>
  <c r="K107" i="13"/>
  <c r="O107" i="13" s="1"/>
  <c r="K108" i="13"/>
  <c r="N108" i="13" s="1"/>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O155" i="13" s="1"/>
  <c r="K156" i="13"/>
  <c r="K157" i="13"/>
  <c r="K158" i="13"/>
  <c r="K159" i="13"/>
  <c r="K160" i="13"/>
  <c r="K161" i="13"/>
  <c r="K162" i="13"/>
  <c r="K163" i="13"/>
  <c r="K164" i="13"/>
  <c r="K165" i="13"/>
  <c r="K166" i="13"/>
  <c r="K167" i="13"/>
  <c r="K168" i="13"/>
  <c r="K169" i="13"/>
  <c r="K170" i="13"/>
  <c r="K171" i="13"/>
  <c r="K172" i="13"/>
  <c r="N172" i="13" s="1"/>
  <c r="K173" i="13"/>
  <c r="K174" i="13"/>
  <c r="K175" i="13"/>
  <c r="K176" i="13"/>
  <c r="K177" i="13"/>
  <c r="K178" i="13"/>
  <c r="K179" i="13"/>
  <c r="K180" i="13"/>
  <c r="K181" i="13"/>
  <c r="K182" i="13"/>
  <c r="K183" i="13"/>
  <c r="K184" i="13"/>
  <c r="K185" i="13"/>
  <c r="K186" i="13"/>
  <c r="K187" i="13"/>
  <c r="K188" i="13"/>
  <c r="O188" i="13" s="1"/>
  <c r="K189" i="13"/>
  <c r="K190" i="13"/>
  <c r="K191" i="13"/>
  <c r="K192" i="13"/>
  <c r="K193" i="13"/>
  <c r="K194" i="13"/>
  <c r="K195" i="13"/>
  <c r="K196" i="13"/>
  <c r="K197" i="13"/>
  <c r="K198" i="13"/>
  <c r="K199" i="13"/>
  <c r="K200" i="13"/>
  <c r="K201" i="13"/>
  <c r="K202" i="13"/>
  <c r="K203" i="13"/>
  <c r="O203" i="13" s="1"/>
  <c r="K204" i="13"/>
  <c r="N204" i="13" s="1"/>
  <c r="K205" i="13"/>
  <c r="K206" i="13"/>
  <c r="K207" i="13"/>
  <c r="K208" i="13"/>
  <c r="K209" i="13"/>
  <c r="K210" i="13"/>
  <c r="K211" i="13"/>
  <c r="K212" i="13"/>
  <c r="K213" i="13"/>
  <c r="K214" i="13"/>
  <c r="K215" i="13"/>
  <c r="K216" i="13"/>
  <c r="K217" i="13"/>
  <c r="K218" i="13"/>
  <c r="K219" i="13"/>
  <c r="O219" i="13" s="1"/>
  <c r="K220" i="13"/>
  <c r="N220" i="13" s="1"/>
  <c r="K221" i="13"/>
  <c r="K222" i="13"/>
  <c r="K223" i="13"/>
  <c r="K224" i="13"/>
  <c r="K225" i="13"/>
  <c r="K226" i="13"/>
  <c r="K227" i="13"/>
  <c r="K228" i="13"/>
  <c r="K229" i="13"/>
  <c r="K230" i="13"/>
  <c r="K231" i="13"/>
  <c r="K232" i="13"/>
  <c r="K233" i="13"/>
  <c r="K234" i="13"/>
  <c r="K235" i="13"/>
  <c r="K236" i="13"/>
  <c r="K237" i="13"/>
  <c r="K238" i="13"/>
  <c r="K239" i="13"/>
  <c r="K240" i="13"/>
  <c r="K241" i="13"/>
  <c r="K242" i="13"/>
  <c r="K243" i="13"/>
  <c r="K244" i="13"/>
  <c r="K245" i="13"/>
  <c r="K246" i="13"/>
  <c r="K247" i="13"/>
  <c r="K248" i="13"/>
  <c r="K249" i="13"/>
  <c r="K250" i="13"/>
  <c r="K251" i="13"/>
  <c r="N251" i="13" s="1"/>
  <c r="K252" i="13"/>
  <c r="O252" i="13" s="1"/>
  <c r="K253" i="13"/>
  <c r="K254" i="13"/>
  <c r="K255" i="13"/>
  <c r="K256" i="13"/>
  <c r="K257" i="13"/>
  <c r="K258" i="13"/>
  <c r="K259" i="13"/>
  <c r="K260" i="13"/>
  <c r="K261" i="13"/>
  <c r="K262" i="13"/>
  <c r="K263" i="13"/>
  <c r="K264" i="13"/>
  <c r="K265" i="13"/>
  <c r="K266" i="13"/>
  <c r="K267" i="13"/>
  <c r="O267" i="13" s="1"/>
  <c r="K268" i="13"/>
  <c r="O268" i="13" s="1"/>
  <c r="K269" i="13"/>
  <c r="K270" i="13"/>
  <c r="K271" i="13"/>
  <c r="K272" i="13"/>
  <c r="K273" i="13"/>
  <c r="K274" i="13"/>
  <c r="K275" i="13"/>
  <c r="K276" i="13"/>
  <c r="K277" i="13"/>
  <c r="K278" i="13"/>
  <c r="K279" i="13"/>
  <c r="K280" i="13"/>
  <c r="K281" i="13"/>
  <c r="K282" i="13"/>
  <c r="K283" i="13"/>
  <c r="O283" i="13" s="1"/>
  <c r="K284" i="13"/>
  <c r="O284" i="13" s="1"/>
  <c r="K285" i="13"/>
  <c r="K286" i="13"/>
  <c r="K287" i="13"/>
  <c r="K288" i="13"/>
  <c r="K289" i="13"/>
  <c r="K290" i="13"/>
  <c r="K291" i="13"/>
  <c r="K292" i="13"/>
  <c r="K293" i="13"/>
  <c r="K294" i="13"/>
  <c r="K295" i="13"/>
  <c r="K296" i="13"/>
  <c r="K297" i="13"/>
  <c r="K298" i="13"/>
  <c r="N298" i="13" s="1"/>
  <c r="K299" i="13"/>
  <c r="O299" i="13" s="1"/>
  <c r="K300" i="13"/>
  <c r="O300" i="13" s="1"/>
  <c r="K301" i="13"/>
  <c r="K302" i="13"/>
  <c r="K303" i="13"/>
  <c r="K304" i="13"/>
  <c r="K305" i="13"/>
  <c r="K306" i="13"/>
  <c r="K307" i="13"/>
  <c r="K308" i="13"/>
  <c r="K309" i="13"/>
  <c r="K310" i="13"/>
  <c r="K311" i="13"/>
  <c r="K312" i="13"/>
  <c r="K313" i="13"/>
  <c r="K314" i="13"/>
  <c r="N314" i="13" s="1"/>
  <c r="K315" i="13"/>
  <c r="O315" i="13" s="1"/>
  <c r="K316" i="13"/>
  <c r="N316" i="13" s="1"/>
  <c r="K317" i="13"/>
  <c r="K318" i="13"/>
  <c r="K319" i="13"/>
  <c r="K320" i="13"/>
  <c r="K321" i="13"/>
  <c r="K322" i="13"/>
  <c r="K323" i="13"/>
  <c r="K324" i="13"/>
  <c r="K325" i="13"/>
  <c r="K326" i="13"/>
  <c r="K327" i="13"/>
  <c r="K328" i="13"/>
  <c r="K329" i="13"/>
  <c r="K330" i="13"/>
  <c r="K331" i="13"/>
  <c r="O331" i="13" s="1"/>
  <c r="K332" i="13"/>
  <c r="N332" i="13" s="1"/>
  <c r="K333" i="13"/>
  <c r="K334" i="13"/>
  <c r="K335" i="13"/>
  <c r="K336" i="13"/>
  <c r="K337" i="13"/>
  <c r="K338" i="13"/>
  <c r="K339" i="13"/>
  <c r="K340" i="13"/>
  <c r="K341" i="13"/>
  <c r="K342" i="13"/>
  <c r="K343" i="13"/>
  <c r="K344" i="13"/>
  <c r="K345" i="13"/>
  <c r="K346" i="13"/>
  <c r="K347" i="13"/>
  <c r="O347" i="13" s="1"/>
  <c r="K348" i="13"/>
  <c r="N348" i="13" s="1"/>
  <c r="K349" i="13"/>
  <c r="K11" i="13"/>
  <c r="I12" i="13"/>
  <c r="I13" i="13"/>
  <c r="I14" i="13"/>
  <c r="I15" i="13"/>
  <c r="I16" i="13"/>
  <c r="I17" i="13"/>
  <c r="I18" i="13"/>
  <c r="I19" i="13"/>
  <c r="I20" i="13"/>
  <c r="I21" i="13"/>
  <c r="I22" i="13"/>
  <c r="I23" i="13"/>
  <c r="I24" i="13"/>
  <c r="O24" i="13" s="1"/>
  <c r="I25" i="13"/>
  <c r="O25" i="13" s="1"/>
  <c r="I26" i="13"/>
  <c r="I27" i="13"/>
  <c r="I28" i="13"/>
  <c r="I29" i="13"/>
  <c r="I30" i="13"/>
  <c r="I31" i="13"/>
  <c r="I32" i="13"/>
  <c r="I33" i="13"/>
  <c r="I34" i="13"/>
  <c r="I35" i="13"/>
  <c r="I36" i="13"/>
  <c r="I37" i="13"/>
  <c r="I38" i="13"/>
  <c r="I39" i="13"/>
  <c r="I40" i="13"/>
  <c r="N40" i="13" s="1"/>
  <c r="I41" i="13"/>
  <c r="I42" i="13"/>
  <c r="I43" i="13"/>
  <c r="I44" i="13"/>
  <c r="I45" i="13"/>
  <c r="I46" i="13"/>
  <c r="I47" i="13"/>
  <c r="I48" i="13"/>
  <c r="I49" i="13"/>
  <c r="I50" i="13"/>
  <c r="I51" i="13"/>
  <c r="I52" i="13"/>
  <c r="I53" i="13"/>
  <c r="I54" i="13"/>
  <c r="I55" i="13"/>
  <c r="I56" i="13"/>
  <c r="O56" i="13" s="1"/>
  <c r="I57" i="13"/>
  <c r="I58" i="13"/>
  <c r="I59" i="13"/>
  <c r="I60" i="13"/>
  <c r="I61" i="13"/>
  <c r="I62" i="13"/>
  <c r="I63" i="13"/>
  <c r="I64" i="13"/>
  <c r="I65" i="13"/>
  <c r="I66" i="13"/>
  <c r="I67" i="13"/>
  <c r="I68" i="13"/>
  <c r="I69" i="13"/>
  <c r="I70" i="13"/>
  <c r="I71" i="13"/>
  <c r="I72" i="13"/>
  <c r="I73" i="13"/>
  <c r="O73" i="13" s="1"/>
  <c r="I74" i="13"/>
  <c r="I75" i="13"/>
  <c r="I76" i="13"/>
  <c r="I77" i="13"/>
  <c r="I78" i="13"/>
  <c r="I79" i="13"/>
  <c r="I80" i="13"/>
  <c r="I81" i="13"/>
  <c r="I82" i="13"/>
  <c r="I83" i="13"/>
  <c r="I84" i="13"/>
  <c r="I85" i="13"/>
  <c r="I86" i="13"/>
  <c r="I87" i="13"/>
  <c r="I88" i="13"/>
  <c r="O88" i="13" s="1"/>
  <c r="I89" i="13"/>
  <c r="N89" i="13" s="1"/>
  <c r="I90" i="13"/>
  <c r="I91" i="13"/>
  <c r="I92" i="13"/>
  <c r="I93" i="13"/>
  <c r="I94" i="13"/>
  <c r="I95" i="13"/>
  <c r="I96" i="13"/>
  <c r="I97" i="13"/>
  <c r="I98" i="13"/>
  <c r="I99" i="13"/>
  <c r="I100" i="13"/>
  <c r="I101" i="13"/>
  <c r="I102" i="13"/>
  <c r="I103" i="13"/>
  <c r="I104" i="13"/>
  <c r="O104" i="13" s="1"/>
  <c r="I105" i="13"/>
  <c r="N105" i="13" s="1"/>
  <c r="I106" i="13"/>
  <c r="I107" i="13"/>
  <c r="I108" i="13"/>
  <c r="I109" i="13"/>
  <c r="I110" i="13"/>
  <c r="I111" i="13"/>
  <c r="I112" i="13"/>
  <c r="I113" i="13"/>
  <c r="I114" i="13"/>
  <c r="I115" i="13"/>
  <c r="I116" i="13"/>
  <c r="I117" i="13"/>
  <c r="I118" i="13"/>
  <c r="I119" i="13"/>
  <c r="N119" i="13" s="1"/>
  <c r="I120" i="13"/>
  <c r="N120" i="13" s="1"/>
  <c r="I121" i="13"/>
  <c r="I122" i="13"/>
  <c r="I123" i="13"/>
  <c r="I124" i="13"/>
  <c r="I125" i="13"/>
  <c r="I126" i="13"/>
  <c r="I127" i="13"/>
  <c r="I128" i="13"/>
  <c r="I129" i="13"/>
  <c r="I130" i="13"/>
  <c r="I131" i="13"/>
  <c r="I132" i="13"/>
  <c r="I133" i="13"/>
  <c r="I134" i="13"/>
  <c r="I135" i="13"/>
  <c r="I136" i="13"/>
  <c r="O136" i="13" s="1"/>
  <c r="I137" i="13"/>
  <c r="O137" i="13" s="1"/>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N201" i="13" s="1"/>
  <c r="I202" i="13"/>
  <c r="I203" i="13"/>
  <c r="I204" i="13"/>
  <c r="I205" i="13"/>
  <c r="I206" i="13"/>
  <c r="I207" i="13"/>
  <c r="I208" i="13"/>
  <c r="I209" i="13"/>
  <c r="I210" i="13"/>
  <c r="I211" i="13"/>
  <c r="I212" i="13"/>
  <c r="I213" i="13"/>
  <c r="I214" i="13"/>
  <c r="I215" i="13"/>
  <c r="I216" i="13"/>
  <c r="N216" i="13" s="1"/>
  <c r="I217" i="13"/>
  <c r="O217" i="13" s="1"/>
  <c r="I218" i="13"/>
  <c r="I219" i="13"/>
  <c r="I220" i="13"/>
  <c r="I221" i="13"/>
  <c r="I222" i="13"/>
  <c r="I223" i="13"/>
  <c r="I224" i="13"/>
  <c r="I225" i="13"/>
  <c r="I226" i="13"/>
  <c r="I227" i="13"/>
  <c r="I228" i="13"/>
  <c r="I229" i="13"/>
  <c r="I230" i="13"/>
  <c r="I231" i="13"/>
  <c r="I232" i="13"/>
  <c r="O232" i="13" s="1"/>
  <c r="I233" i="13"/>
  <c r="N233" i="13" s="1"/>
  <c r="I234" i="13"/>
  <c r="I235" i="13"/>
  <c r="I236" i="13"/>
  <c r="I237" i="13"/>
  <c r="I238" i="13"/>
  <c r="I239" i="13"/>
  <c r="I240" i="13"/>
  <c r="I241" i="13"/>
  <c r="I242" i="13"/>
  <c r="I243" i="13"/>
  <c r="I244" i="13"/>
  <c r="I245" i="13"/>
  <c r="I246" i="13"/>
  <c r="I247" i="13"/>
  <c r="N247" i="13" s="1"/>
  <c r="I248" i="13"/>
  <c r="O248" i="13" s="1"/>
  <c r="I249" i="13"/>
  <c r="O249" i="13" s="1"/>
  <c r="I250" i="13"/>
  <c r="I251" i="13"/>
  <c r="I252" i="13"/>
  <c r="I253" i="13"/>
  <c r="I254" i="13"/>
  <c r="I255" i="13"/>
  <c r="I256" i="13"/>
  <c r="I257" i="13"/>
  <c r="I258" i="13"/>
  <c r="I259" i="13"/>
  <c r="I260" i="13"/>
  <c r="I261" i="13"/>
  <c r="I262" i="13"/>
  <c r="I263" i="13"/>
  <c r="N263" i="13" s="1"/>
  <c r="I264" i="13"/>
  <c r="O264" i="13" s="1"/>
  <c r="I265" i="13"/>
  <c r="O265" i="13" s="1"/>
  <c r="I266" i="13"/>
  <c r="I267" i="13"/>
  <c r="I268" i="13"/>
  <c r="I269" i="13"/>
  <c r="I270" i="13"/>
  <c r="I271" i="13"/>
  <c r="I272" i="13"/>
  <c r="I273" i="13"/>
  <c r="I274" i="13"/>
  <c r="I275" i="13"/>
  <c r="I276" i="13"/>
  <c r="I277" i="13"/>
  <c r="I278" i="13"/>
  <c r="I279" i="13"/>
  <c r="I280" i="13"/>
  <c r="O280" i="13" s="1"/>
  <c r="I281" i="13"/>
  <c r="O281" i="13" s="1"/>
  <c r="I282" i="13"/>
  <c r="I283" i="13"/>
  <c r="I284" i="13"/>
  <c r="I285" i="13"/>
  <c r="I286" i="13"/>
  <c r="I287" i="13"/>
  <c r="I288" i="13"/>
  <c r="I289" i="13"/>
  <c r="I290" i="13"/>
  <c r="I291" i="13"/>
  <c r="I292" i="13"/>
  <c r="I293" i="13"/>
  <c r="I294" i="13"/>
  <c r="I295" i="13"/>
  <c r="I296" i="13"/>
  <c r="N296" i="13" s="1"/>
  <c r="I297" i="13"/>
  <c r="O297" i="13" s="1"/>
  <c r="I298" i="13"/>
  <c r="I299" i="13"/>
  <c r="I300" i="13"/>
  <c r="I301" i="13"/>
  <c r="I302" i="13"/>
  <c r="I303" i="13"/>
  <c r="I304" i="13"/>
  <c r="I305" i="13"/>
  <c r="I306" i="13"/>
  <c r="I307" i="13"/>
  <c r="I308" i="13"/>
  <c r="I309" i="13"/>
  <c r="I310" i="13"/>
  <c r="I311" i="13"/>
  <c r="O311" i="13" s="1"/>
  <c r="I312" i="13"/>
  <c r="O312" i="13" s="1"/>
  <c r="I313" i="13"/>
  <c r="N313" i="13" s="1"/>
  <c r="I314" i="13"/>
  <c r="I315" i="13"/>
  <c r="I316" i="13"/>
  <c r="I317" i="13"/>
  <c r="I318" i="13"/>
  <c r="I319" i="13"/>
  <c r="I320" i="13"/>
  <c r="I321" i="13"/>
  <c r="I322" i="13"/>
  <c r="I323" i="13"/>
  <c r="I324" i="13"/>
  <c r="I325" i="13"/>
  <c r="I326" i="13"/>
  <c r="I327" i="13"/>
  <c r="N327" i="13" s="1"/>
  <c r="I328" i="13"/>
  <c r="O328" i="13" s="1"/>
  <c r="I329" i="13"/>
  <c r="O329" i="13" s="1"/>
  <c r="I330" i="13"/>
  <c r="I331" i="13"/>
  <c r="I332" i="13"/>
  <c r="I333" i="13"/>
  <c r="I334" i="13"/>
  <c r="I335" i="13"/>
  <c r="I336" i="13"/>
  <c r="I337" i="13"/>
  <c r="I338" i="13"/>
  <c r="I339" i="13"/>
  <c r="I340" i="13"/>
  <c r="I341" i="13"/>
  <c r="I342" i="13"/>
  <c r="I343" i="13"/>
  <c r="N343" i="13" s="1"/>
  <c r="I344" i="13"/>
  <c r="O344" i="13" s="1"/>
  <c r="I345" i="13"/>
  <c r="N345" i="13" s="1"/>
  <c r="I346" i="13"/>
  <c r="I347" i="13"/>
  <c r="I348" i="13"/>
  <c r="I349" i="13"/>
  <c r="I11" i="13"/>
  <c r="H282" i="13"/>
  <c r="H283" i="13"/>
  <c r="H284" i="13"/>
  <c r="H285" i="13"/>
  <c r="H286" i="13"/>
  <c r="H287" i="13"/>
  <c r="H288" i="13"/>
  <c r="H289" i="13"/>
  <c r="H290" i="13"/>
  <c r="N290" i="13" s="1"/>
  <c r="H291" i="13"/>
  <c r="O291" i="13" s="1"/>
  <c r="N291" i="13"/>
  <c r="H292" i="13"/>
  <c r="H293" i="13"/>
  <c r="H294" i="13"/>
  <c r="H295" i="13"/>
  <c r="H296" i="13"/>
  <c r="H297" i="13"/>
  <c r="H298" i="13"/>
  <c r="H299" i="13"/>
  <c r="H300" i="13"/>
  <c r="H301" i="13"/>
  <c r="H302" i="13"/>
  <c r="H303" i="13"/>
  <c r="H304" i="13"/>
  <c r="H305" i="13"/>
  <c r="O305" i="13" s="1"/>
  <c r="H306" i="13"/>
  <c r="N306" i="13" s="1"/>
  <c r="H307" i="13"/>
  <c r="N307" i="13" s="1"/>
  <c r="H308" i="13"/>
  <c r="H309" i="13"/>
  <c r="H310" i="13"/>
  <c r="H311" i="13"/>
  <c r="H312" i="13"/>
  <c r="H313" i="13"/>
  <c r="H314" i="13"/>
  <c r="H315" i="13"/>
  <c r="H316" i="13"/>
  <c r="H317" i="13"/>
  <c r="H318" i="13"/>
  <c r="H319" i="13"/>
  <c r="H320" i="13"/>
  <c r="H321" i="13"/>
  <c r="N321" i="13" s="1"/>
  <c r="H322" i="13"/>
  <c r="N322" i="13" s="1"/>
  <c r="H323" i="13"/>
  <c r="N323" i="13" s="1"/>
  <c r="H324" i="13"/>
  <c r="H325" i="13"/>
  <c r="H326" i="13"/>
  <c r="H327" i="13"/>
  <c r="H328" i="13"/>
  <c r="H329" i="13"/>
  <c r="H330" i="13"/>
  <c r="H331" i="13"/>
  <c r="H332" i="13"/>
  <c r="H333" i="13"/>
  <c r="H334" i="13"/>
  <c r="H335" i="13"/>
  <c r="H336" i="13"/>
  <c r="H337" i="13"/>
  <c r="N337" i="13" s="1"/>
  <c r="H338" i="13"/>
  <c r="O338" i="13" s="1"/>
  <c r="H339" i="13"/>
  <c r="O339" i="13" s="1"/>
  <c r="H340" i="13"/>
  <c r="H341" i="13"/>
  <c r="H342" i="13"/>
  <c r="H343" i="13"/>
  <c r="H344" i="13"/>
  <c r="H345" i="13"/>
  <c r="H346" i="13"/>
  <c r="H347" i="13"/>
  <c r="H348" i="13"/>
  <c r="H349" i="13"/>
  <c r="H281" i="13"/>
  <c r="H12" i="13"/>
  <c r="H13" i="13"/>
  <c r="N13" i="13" s="1"/>
  <c r="H14" i="13"/>
  <c r="N14" i="13" s="1"/>
  <c r="H15" i="13"/>
  <c r="N15" i="13" s="1"/>
  <c r="H16" i="13"/>
  <c r="N16" i="13" s="1"/>
  <c r="H17" i="13"/>
  <c r="H18" i="13"/>
  <c r="H19" i="13"/>
  <c r="H20" i="13"/>
  <c r="H21" i="13"/>
  <c r="H22" i="13"/>
  <c r="H23" i="13"/>
  <c r="H24" i="13"/>
  <c r="H25" i="13"/>
  <c r="H26" i="13"/>
  <c r="H27" i="13"/>
  <c r="N27" i="13" s="1"/>
  <c r="H28" i="13"/>
  <c r="H29" i="13"/>
  <c r="N29" i="13" s="1"/>
  <c r="H30" i="13"/>
  <c r="H31" i="13"/>
  <c r="N31" i="13" s="1"/>
  <c r="H32" i="13"/>
  <c r="N32" i="13" s="1"/>
  <c r="H33" i="13"/>
  <c r="H34" i="13"/>
  <c r="H35" i="13"/>
  <c r="H36" i="13"/>
  <c r="H37" i="13"/>
  <c r="H38" i="13"/>
  <c r="N38" i="13" s="1"/>
  <c r="H39" i="13"/>
  <c r="H40" i="13"/>
  <c r="H41" i="13"/>
  <c r="H42" i="13"/>
  <c r="N42" i="13" s="1"/>
  <c r="H43" i="13"/>
  <c r="H44" i="13"/>
  <c r="H45" i="13"/>
  <c r="H46" i="13"/>
  <c r="O46" i="13" s="1"/>
  <c r="H47" i="13"/>
  <c r="N47" i="13" s="1"/>
  <c r="H48" i="13"/>
  <c r="N48" i="13" s="1"/>
  <c r="H49" i="13"/>
  <c r="H50" i="13"/>
  <c r="H51" i="13"/>
  <c r="H52" i="13"/>
  <c r="H53" i="13"/>
  <c r="N53" i="13" s="1"/>
  <c r="H54" i="13"/>
  <c r="N54" i="13" s="1"/>
  <c r="H55" i="13"/>
  <c r="O55" i="13" s="1"/>
  <c r="H56" i="13"/>
  <c r="H57" i="13"/>
  <c r="H58" i="13"/>
  <c r="N58" i="13" s="1"/>
  <c r="H59" i="13"/>
  <c r="H60" i="13"/>
  <c r="H61" i="13"/>
  <c r="N61" i="13" s="1"/>
  <c r="H62" i="13"/>
  <c r="H63" i="13"/>
  <c r="N63" i="13" s="1"/>
  <c r="H64" i="13"/>
  <c r="N64" i="13" s="1"/>
  <c r="H65" i="13"/>
  <c r="H66" i="13"/>
  <c r="H67" i="13"/>
  <c r="H68" i="13"/>
  <c r="H69" i="13"/>
  <c r="N69" i="13" s="1"/>
  <c r="H70" i="13"/>
  <c r="N70" i="13" s="1"/>
  <c r="H71" i="13"/>
  <c r="H72" i="13"/>
  <c r="H73" i="13"/>
  <c r="H74" i="13"/>
  <c r="H75" i="13"/>
  <c r="H76" i="13"/>
  <c r="H77" i="13"/>
  <c r="N77" i="13" s="1"/>
  <c r="H78" i="13"/>
  <c r="N78" i="13" s="1"/>
  <c r="H79" i="13"/>
  <c r="N79" i="13" s="1"/>
  <c r="H80" i="13"/>
  <c r="N80" i="13" s="1"/>
  <c r="H81" i="13"/>
  <c r="H82" i="13"/>
  <c r="H83" i="13"/>
  <c r="H84" i="13"/>
  <c r="O84" i="13" s="1"/>
  <c r="H85" i="13"/>
  <c r="O85" i="13" s="1"/>
  <c r="H86" i="13"/>
  <c r="O86" i="13" s="1"/>
  <c r="H87" i="13"/>
  <c r="H88" i="13"/>
  <c r="H89" i="13"/>
  <c r="H90" i="13"/>
  <c r="H91" i="13"/>
  <c r="H92" i="13"/>
  <c r="H93" i="13"/>
  <c r="N93" i="13" s="1"/>
  <c r="H94" i="13"/>
  <c r="N94" i="13" s="1"/>
  <c r="H95" i="13"/>
  <c r="N95" i="13" s="1"/>
  <c r="H96" i="13"/>
  <c r="N96" i="13" s="1"/>
  <c r="H97" i="13"/>
  <c r="H98" i="13"/>
  <c r="H99" i="13"/>
  <c r="N99" i="13" s="1"/>
  <c r="H100" i="13"/>
  <c r="N100" i="13" s="1"/>
  <c r="H101" i="13"/>
  <c r="N101" i="13" s="1"/>
  <c r="H102" i="13"/>
  <c r="O102" i="13" s="1"/>
  <c r="H103" i="13"/>
  <c r="O103" i="13" s="1"/>
  <c r="H104" i="13"/>
  <c r="H105" i="13"/>
  <c r="H106" i="13"/>
  <c r="H107" i="13"/>
  <c r="H108" i="13"/>
  <c r="H109" i="13"/>
  <c r="O109" i="13" s="1"/>
  <c r="H110" i="13"/>
  <c r="H111" i="13"/>
  <c r="N111" i="13" s="1"/>
  <c r="H112" i="13"/>
  <c r="N112" i="13" s="1"/>
  <c r="H113" i="13"/>
  <c r="N113" i="13" s="1"/>
  <c r="H114" i="13"/>
  <c r="O114" i="13" s="1"/>
  <c r="H115" i="13"/>
  <c r="H116" i="13"/>
  <c r="N116" i="13" s="1"/>
  <c r="H117" i="13"/>
  <c r="H118" i="13"/>
  <c r="N118" i="13" s="1"/>
  <c r="H119" i="13"/>
  <c r="H120" i="13"/>
  <c r="H121" i="13"/>
  <c r="H122" i="13"/>
  <c r="H123" i="13"/>
  <c r="H124" i="13"/>
  <c r="H125" i="13"/>
  <c r="N125" i="13" s="1"/>
  <c r="H126" i="13"/>
  <c r="N126" i="13" s="1"/>
  <c r="H127" i="13"/>
  <c r="N127" i="13" s="1"/>
  <c r="H128" i="13"/>
  <c r="N128" i="13" s="1"/>
  <c r="H129" i="13"/>
  <c r="N129" i="13" s="1"/>
  <c r="H130" i="13"/>
  <c r="H131" i="13"/>
  <c r="H132" i="13"/>
  <c r="N132" i="13" s="1"/>
  <c r="H133" i="13"/>
  <c r="N133" i="13"/>
  <c r="H134" i="13"/>
  <c r="O134" i="13" s="1"/>
  <c r="H135" i="13"/>
  <c r="H136" i="13"/>
  <c r="H137" i="13"/>
  <c r="H138" i="13"/>
  <c r="H139" i="13"/>
  <c r="H140" i="13"/>
  <c r="H141" i="13"/>
  <c r="N141" i="13" s="1"/>
  <c r="H142" i="13"/>
  <c r="O142" i="13" s="1"/>
  <c r="H143" i="13"/>
  <c r="O143" i="13" s="1"/>
  <c r="H144" i="13"/>
  <c r="N144" i="13" s="1"/>
  <c r="H145" i="13"/>
  <c r="O145" i="13" s="1"/>
  <c r="H146" i="13"/>
  <c r="H147" i="13"/>
  <c r="N147" i="13" s="1"/>
  <c r="H148" i="13"/>
  <c r="O148" i="13" s="1"/>
  <c r="H149" i="13"/>
  <c r="N149" i="13" s="1"/>
  <c r="H150" i="13"/>
  <c r="N150" i="13" s="1"/>
  <c r="H151" i="13"/>
  <c r="H152" i="13"/>
  <c r="H153" i="13"/>
  <c r="N153" i="13" s="1"/>
  <c r="H154" i="13"/>
  <c r="N154" i="13" s="1"/>
  <c r="H155" i="13"/>
  <c r="H156" i="13"/>
  <c r="H157" i="13"/>
  <c r="N157" i="13" s="1"/>
  <c r="H158" i="13"/>
  <c r="N158" i="13" s="1"/>
  <c r="H159" i="13"/>
  <c r="N159" i="13" s="1"/>
  <c r="H160" i="13"/>
  <c r="O160" i="13" s="1"/>
  <c r="H161" i="13"/>
  <c r="N161" i="13" s="1"/>
  <c r="H162" i="13"/>
  <c r="N162" i="13" s="1"/>
  <c r="H163" i="13"/>
  <c r="N163" i="13" s="1"/>
  <c r="H164" i="13"/>
  <c r="O164" i="13" s="1"/>
  <c r="H165" i="13"/>
  <c r="N165" i="13" s="1"/>
  <c r="H166" i="13"/>
  <c r="N166" i="13"/>
  <c r="H167" i="13"/>
  <c r="O167" i="13" s="1"/>
  <c r="H168" i="13"/>
  <c r="H169" i="13"/>
  <c r="H170" i="13"/>
  <c r="N170" i="13" s="1"/>
  <c r="H171" i="13"/>
  <c r="H172" i="13"/>
  <c r="H173" i="13"/>
  <c r="N173" i="13" s="1"/>
  <c r="H174" i="13"/>
  <c r="H175" i="13"/>
  <c r="N175" i="13" s="1"/>
  <c r="H176" i="13"/>
  <c r="N176" i="13" s="1"/>
  <c r="H177" i="13"/>
  <c r="O177" i="13" s="1"/>
  <c r="H178" i="13"/>
  <c r="O178" i="13" s="1"/>
  <c r="H179" i="13"/>
  <c r="H180" i="13"/>
  <c r="N180" i="13" s="1"/>
  <c r="H181" i="13"/>
  <c r="N181" i="13" s="1"/>
  <c r="H182" i="13"/>
  <c r="N182" i="13" s="1"/>
  <c r="H183" i="13"/>
  <c r="O183" i="13" s="1"/>
  <c r="H184" i="13"/>
  <c r="H185" i="13"/>
  <c r="H186" i="13"/>
  <c r="O186" i="13" s="1"/>
  <c r="H187" i="13"/>
  <c r="H188" i="13"/>
  <c r="H189" i="13"/>
  <c r="N189" i="13" s="1"/>
  <c r="H190" i="13"/>
  <c r="O190" i="13" s="1"/>
  <c r="H191" i="13"/>
  <c r="N191" i="13" s="1"/>
  <c r="H192" i="13"/>
  <c r="N192" i="13" s="1"/>
  <c r="H193" i="13"/>
  <c r="N193" i="13" s="1"/>
  <c r="H194" i="13"/>
  <c r="H195" i="13"/>
  <c r="N195" i="13" s="1"/>
  <c r="H196" i="13"/>
  <c r="N196" i="13" s="1"/>
  <c r="H197" i="13"/>
  <c r="N197" i="13" s="1"/>
  <c r="H198" i="13"/>
  <c r="N198" i="13" s="1"/>
  <c r="H199" i="13"/>
  <c r="O199" i="13" s="1"/>
  <c r="N199" i="13"/>
  <c r="H200" i="13"/>
  <c r="H201" i="13"/>
  <c r="H202" i="13"/>
  <c r="H203" i="13"/>
  <c r="H204" i="13"/>
  <c r="H205" i="13"/>
  <c r="O205" i="13" s="1"/>
  <c r="N205" i="13"/>
  <c r="H206" i="13"/>
  <c r="O206" i="13" s="1"/>
  <c r="H207" i="13"/>
  <c r="N207" i="13" s="1"/>
  <c r="H208" i="13"/>
  <c r="N208" i="13"/>
  <c r="H209" i="13"/>
  <c r="H210" i="13"/>
  <c r="N210" i="13" s="1"/>
  <c r="H211" i="13"/>
  <c r="N211" i="13" s="1"/>
  <c r="H212" i="13"/>
  <c r="O212" i="13" s="1"/>
  <c r="H213" i="13"/>
  <c r="N213" i="13" s="1"/>
  <c r="H214" i="13"/>
  <c r="N214" i="13" s="1"/>
  <c r="H215" i="13"/>
  <c r="H216" i="13"/>
  <c r="H217" i="13"/>
  <c r="H218" i="13"/>
  <c r="H219" i="13"/>
  <c r="H220" i="13"/>
  <c r="H221" i="13"/>
  <c r="N221" i="13" s="1"/>
  <c r="H222" i="13"/>
  <c r="N222" i="13" s="1"/>
  <c r="H223" i="13"/>
  <c r="N223" i="13" s="1"/>
  <c r="H224" i="13"/>
  <c r="N224" i="13" s="1"/>
  <c r="H225" i="13"/>
  <c r="H226" i="13"/>
  <c r="H227" i="13"/>
  <c r="O227" i="13" s="1"/>
  <c r="H228" i="13"/>
  <c r="O228" i="13" s="1"/>
  <c r="H229" i="13"/>
  <c r="N229" i="13" s="1"/>
  <c r="H230" i="13"/>
  <c r="O230" i="13" s="1"/>
  <c r="H231" i="13"/>
  <c r="H232" i="13"/>
  <c r="H233" i="13"/>
  <c r="H234" i="13"/>
  <c r="O234" i="13" s="1"/>
  <c r="H235" i="13"/>
  <c r="H236" i="13"/>
  <c r="H237" i="13"/>
  <c r="N237" i="13" s="1"/>
  <c r="H238" i="13"/>
  <c r="O238" i="13" s="1"/>
  <c r="H239" i="13"/>
  <c r="N239" i="13"/>
  <c r="H240" i="13"/>
  <c r="N240" i="13" s="1"/>
  <c r="H241" i="13"/>
  <c r="N241" i="13" s="1"/>
  <c r="H242" i="13"/>
  <c r="N242" i="13" s="1"/>
  <c r="H243" i="13"/>
  <c r="N243" i="13" s="1"/>
  <c r="H244" i="13"/>
  <c r="N244" i="13" s="1"/>
  <c r="H245" i="13"/>
  <c r="N245" i="13" s="1"/>
  <c r="H246" i="13"/>
  <c r="N246" i="13" s="1"/>
  <c r="H247" i="13"/>
  <c r="H248" i="13"/>
  <c r="H249" i="13"/>
  <c r="H250" i="13"/>
  <c r="O250" i="13" s="1"/>
  <c r="H251" i="13"/>
  <c r="H252" i="13"/>
  <c r="H253" i="13"/>
  <c r="N253" i="13" s="1"/>
  <c r="H254" i="13"/>
  <c r="H255" i="13"/>
  <c r="N255" i="13" s="1"/>
  <c r="H256" i="13"/>
  <c r="N256" i="13" s="1"/>
  <c r="H257" i="13"/>
  <c r="O257" i="13" s="1"/>
  <c r="H258" i="13"/>
  <c r="N258" i="13" s="1"/>
  <c r="H259" i="13"/>
  <c r="N259" i="13" s="1"/>
  <c r="H260" i="13"/>
  <c r="H261" i="13"/>
  <c r="N261" i="13" s="1"/>
  <c r="H262" i="13"/>
  <c r="N262" i="13" s="1"/>
  <c r="H263" i="13"/>
  <c r="H264" i="13"/>
  <c r="H265" i="13"/>
  <c r="H266" i="13"/>
  <c r="H267" i="13"/>
  <c r="H268" i="13"/>
  <c r="H269" i="13"/>
  <c r="H270" i="13"/>
  <c r="O270" i="13" s="1"/>
  <c r="H271" i="13"/>
  <c r="O271" i="13" s="1"/>
  <c r="H272" i="13"/>
  <c r="N272" i="13" s="1"/>
  <c r="H273" i="13"/>
  <c r="N273" i="13" s="1"/>
  <c r="H274" i="13"/>
  <c r="O274" i="13" s="1"/>
  <c r="H275" i="13"/>
  <c r="N275" i="13" s="1"/>
  <c r="H276" i="13"/>
  <c r="N276" i="13" s="1"/>
  <c r="H277" i="13"/>
  <c r="O277" i="13" s="1"/>
  <c r="H278" i="13"/>
  <c r="H279" i="13"/>
  <c r="H280" i="13"/>
  <c r="H11" i="13"/>
  <c r="N11" i="13" s="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99" i="11"/>
  <c r="U100" i="11"/>
  <c r="U101" i="11"/>
  <c r="U102" i="11"/>
  <c r="U103" i="11"/>
  <c r="U104" i="11"/>
  <c r="U105" i="11"/>
  <c r="U106" i="11"/>
  <c r="U107" i="11"/>
  <c r="U108" i="11"/>
  <c r="U109" i="11"/>
  <c r="U110" i="11"/>
  <c r="U111" i="11"/>
  <c r="U112" i="11"/>
  <c r="U113" i="11"/>
  <c r="U114" i="11"/>
  <c r="U115" i="11"/>
  <c r="U116" i="11"/>
  <c r="U117" i="11"/>
  <c r="U118" i="11"/>
  <c r="U119" i="11"/>
  <c r="U120" i="11"/>
  <c r="U121" i="11"/>
  <c r="U122" i="11"/>
  <c r="U123" i="11"/>
  <c r="U124" i="11"/>
  <c r="U125" i="11"/>
  <c r="U126" i="11"/>
  <c r="U127" i="11"/>
  <c r="U128" i="11"/>
  <c r="U129" i="11"/>
  <c r="U130" i="11"/>
  <c r="U131" i="11"/>
  <c r="U132" i="11"/>
  <c r="U133" i="11"/>
  <c r="U134" i="11"/>
  <c r="U135" i="11"/>
  <c r="U136" i="11"/>
  <c r="U137" i="11"/>
  <c r="U138" i="11"/>
  <c r="U139" i="11"/>
  <c r="U140" i="11"/>
  <c r="U141" i="11"/>
  <c r="U142" i="11"/>
  <c r="U143" i="11"/>
  <c r="U144" i="11"/>
  <c r="U145" i="11"/>
  <c r="U146" i="11"/>
  <c r="U147" i="11"/>
  <c r="U148" i="11"/>
  <c r="U149" i="11"/>
  <c r="U150" i="11"/>
  <c r="U151" i="11"/>
  <c r="U152" i="11"/>
  <c r="U153" i="11"/>
  <c r="U154" i="11"/>
  <c r="U155" i="11"/>
  <c r="U156" i="11"/>
  <c r="U157" i="11"/>
  <c r="U158" i="11"/>
  <c r="U159" i="11"/>
  <c r="U160" i="11"/>
  <c r="U161" i="11"/>
  <c r="U162" i="11"/>
  <c r="U163" i="11"/>
  <c r="U164" i="11"/>
  <c r="U165" i="11"/>
  <c r="U166" i="11"/>
  <c r="U167" i="11"/>
  <c r="U168" i="11"/>
  <c r="U169" i="11"/>
  <c r="U170" i="11"/>
  <c r="U171" i="11"/>
  <c r="U172" i="11"/>
  <c r="U173" i="11"/>
  <c r="U174" i="11"/>
  <c r="U175" i="11"/>
  <c r="U176" i="11"/>
  <c r="U177" i="11"/>
  <c r="U178" i="11"/>
  <c r="U179" i="11"/>
  <c r="U9" i="11"/>
  <c r="S564" i="8"/>
  <c r="R481" i="8"/>
  <c r="S481" i="8"/>
  <c r="R482" i="8"/>
  <c r="S482" i="8"/>
  <c r="R483" i="8"/>
  <c r="S483" i="8"/>
  <c r="R484" i="8"/>
  <c r="S484" i="8"/>
  <c r="R485" i="8"/>
  <c r="S485" i="8"/>
  <c r="R486" i="8"/>
  <c r="S486" i="8"/>
  <c r="R487" i="8"/>
  <c r="S487" i="8"/>
  <c r="R488" i="8"/>
  <c r="S488" i="8"/>
  <c r="R489" i="8"/>
  <c r="S489" i="8"/>
  <c r="R490" i="8"/>
  <c r="S490" i="8"/>
  <c r="R491" i="8"/>
  <c r="S491" i="8"/>
  <c r="R492" i="8"/>
  <c r="S492" i="8"/>
  <c r="R493" i="8"/>
  <c r="S493" i="8"/>
  <c r="R494" i="8"/>
  <c r="S494" i="8"/>
  <c r="R495" i="8"/>
  <c r="S495" i="8"/>
  <c r="R496" i="8"/>
  <c r="S496" i="8"/>
  <c r="R497" i="8"/>
  <c r="S497" i="8"/>
  <c r="R498" i="8"/>
  <c r="S498" i="8"/>
  <c r="R499" i="8"/>
  <c r="S499" i="8"/>
  <c r="R500" i="8"/>
  <c r="S500" i="8"/>
  <c r="R501" i="8"/>
  <c r="S501" i="8"/>
  <c r="R502" i="8"/>
  <c r="S502" i="8"/>
  <c r="R503" i="8"/>
  <c r="S503" i="8"/>
  <c r="R504" i="8"/>
  <c r="S504" i="8"/>
  <c r="R505" i="8"/>
  <c r="S505" i="8"/>
  <c r="R506" i="8"/>
  <c r="S506" i="8"/>
  <c r="R507" i="8"/>
  <c r="S507" i="8"/>
  <c r="R508" i="8"/>
  <c r="S508" i="8"/>
  <c r="R509" i="8"/>
  <c r="S509" i="8"/>
  <c r="R510" i="8"/>
  <c r="S510" i="8"/>
  <c r="R511" i="8"/>
  <c r="S511" i="8"/>
  <c r="R512" i="8"/>
  <c r="S512" i="8"/>
  <c r="R513" i="8"/>
  <c r="S513" i="8"/>
  <c r="R514" i="8"/>
  <c r="S514" i="8"/>
  <c r="R515" i="8"/>
  <c r="S515" i="8"/>
  <c r="R516" i="8"/>
  <c r="S516" i="8"/>
  <c r="R517" i="8"/>
  <c r="S517" i="8"/>
  <c r="R518" i="8"/>
  <c r="S518" i="8"/>
  <c r="R519" i="8"/>
  <c r="S519" i="8"/>
  <c r="R520" i="8"/>
  <c r="S520" i="8"/>
  <c r="R521" i="8"/>
  <c r="S521" i="8"/>
  <c r="R522" i="8"/>
  <c r="S522" i="8"/>
  <c r="R523" i="8"/>
  <c r="S523" i="8"/>
  <c r="R524" i="8"/>
  <c r="S524" i="8"/>
  <c r="R525" i="8"/>
  <c r="S525" i="8"/>
  <c r="R526" i="8"/>
  <c r="S526" i="8"/>
  <c r="R527" i="8"/>
  <c r="S527" i="8"/>
  <c r="R528" i="8"/>
  <c r="S528" i="8"/>
  <c r="R529" i="8"/>
  <c r="S529" i="8"/>
  <c r="R530" i="8"/>
  <c r="S530" i="8"/>
  <c r="R531" i="8"/>
  <c r="S531" i="8"/>
  <c r="R532" i="8"/>
  <c r="S532" i="8"/>
  <c r="R533" i="8"/>
  <c r="S533" i="8"/>
  <c r="R534" i="8"/>
  <c r="S534" i="8"/>
  <c r="R535" i="8"/>
  <c r="S535" i="8"/>
  <c r="R536" i="8"/>
  <c r="S536" i="8"/>
  <c r="R537" i="8"/>
  <c r="S537" i="8"/>
  <c r="R538" i="8"/>
  <c r="S538" i="8"/>
  <c r="R539" i="8"/>
  <c r="S539" i="8"/>
  <c r="R540" i="8"/>
  <c r="S540" i="8"/>
  <c r="R541" i="8"/>
  <c r="S541" i="8"/>
  <c r="R542" i="8"/>
  <c r="S542" i="8"/>
  <c r="R543" i="8"/>
  <c r="S543" i="8"/>
  <c r="R544" i="8"/>
  <c r="S544" i="8"/>
  <c r="R545" i="8"/>
  <c r="S545" i="8"/>
  <c r="R546" i="8"/>
  <c r="S546" i="8"/>
  <c r="R547" i="8"/>
  <c r="S547" i="8"/>
  <c r="R548" i="8"/>
  <c r="S548" i="8"/>
  <c r="R549" i="8"/>
  <c r="S549" i="8"/>
  <c r="R550" i="8"/>
  <c r="S550" i="8"/>
  <c r="R551" i="8"/>
  <c r="S551" i="8"/>
  <c r="R552" i="8"/>
  <c r="S552" i="8"/>
  <c r="R553" i="8"/>
  <c r="S553" i="8"/>
  <c r="R554" i="8"/>
  <c r="S554" i="8"/>
  <c r="R555" i="8"/>
  <c r="S555" i="8"/>
  <c r="R556" i="8"/>
  <c r="S556" i="8"/>
  <c r="R557" i="8"/>
  <c r="S557" i="8"/>
  <c r="R558" i="8"/>
  <c r="S558" i="8"/>
  <c r="R559" i="8"/>
  <c r="S559" i="8"/>
  <c r="R560" i="8"/>
  <c r="S560" i="8"/>
  <c r="R561" i="8"/>
  <c r="S561" i="8"/>
  <c r="R562" i="8"/>
  <c r="S562" i="8"/>
  <c r="R564" i="8"/>
  <c r="R566" i="8"/>
  <c r="S566" i="8"/>
  <c r="R567" i="8"/>
  <c r="S567" i="8"/>
  <c r="R569" i="8"/>
  <c r="S569" i="8"/>
  <c r="R571" i="8"/>
  <c r="S571" i="8"/>
  <c r="R572" i="8"/>
  <c r="S572" i="8"/>
  <c r="R573" i="8"/>
  <c r="S573" i="8"/>
  <c r="R574" i="8"/>
  <c r="S574" i="8"/>
  <c r="R577" i="8"/>
  <c r="S577" i="8"/>
  <c r="R578" i="8"/>
  <c r="S578" i="8"/>
  <c r="R579" i="8"/>
  <c r="S579" i="8"/>
  <c r="R580" i="8"/>
  <c r="S580" i="8"/>
  <c r="R583" i="8"/>
  <c r="S583" i="8"/>
  <c r="R584" i="8"/>
  <c r="S584" i="8"/>
  <c r="R587" i="8"/>
  <c r="S587" i="8"/>
  <c r="R588" i="8"/>
  <c r="S588" i="8"/>
  <c r="R589" i="8"/>
  <c r="S589" i="8"/>
  <c r="R590" i="8"/>
  <c r="S590" i="8"/>
  <c r="R591" i="8"/>
  <c r="S591" i="8"/>
  <c r="R592" i="8"/>
  <c r="S592" i="8"/>
  <c r="R594" i="8"/>
  <c r="S594" i="8"/>
  <c r="R595" i="8"/>
  <c r="S595" i="8"/>
  <c r="R596" i="8"/>
  <c r="S596" i="8"/>
  <c r="R598" i="8"/>
  <c r="S598" i="8"/>
  <c r="R599" i="8"/>
  <c r="S599" i="8"/>
  <c r="R600" i="8"/>
  <c r="S600" i="8"/>
  <c r="R612" i="8"/>
  <c r="S612" i="8"/>
  <c r="R613" i="8"/>
  <c r="S613" i="8"/>
  <c r="R614" i="8"/>
  <c r="S614" i="8"/>
  <c r="R615" i="8"/>
  <c r="S615" i="8"/>
  <c r="R616" i="8"/>
  <c r="S616" i="8"/>
  <c r="R617" i="8"/>
  <c r="S617" i="8"/>
  <c r="R618" i="8"/>
  <c r="S618" i="8"/>
  <c r="R619" i="8"/>
  <c r="S619" i="8"/>
  <c r="R620" i="8"/>
  <c r="S620" i="8"/>
  <c r="R621" i="8"/>
  <c r="S621" i="8"/>
  <c r="R622" i="8"/>
  <c r="S622" i="8"/>
  <c r="R623" i="8"/>
  <c r="S623" i="8"/>
  <c r="R624" i="8"/>
  <c r="S624" i="8"/>
  <c r="R625" i="8"/>
  <c r="S625" i="8"/>
  <c r="R626" i="8"/>
  <c r="S626" i="8"/>
  <c r="R627" i="8"/>
  <c r="S627" i="8"/>
  <c r="R628" i="8"/>
  <c r="S628" i="8"/>
  <c r="R629" i="8"/>
  <c r="S629" i="8"/>
  <c r="R630" i="8"/>
  <c r="S630" i="8"/>
  <c r="R631" i="8"/>
  <c r="S631" i="8"/>
  <c r="R632" i="8"/>
  <c r="S632" i="8"/>
  <c r="R633" i="8"/>
  <c r="S633" i="8"/>
  <c r="R634" i="8"/>
  <c r="S634" i="8"/>
  <c r="R635" i="8"/>
  <c r="S635" i="8"/>
  <c r="R636" i="8"/>
  <c r="S636" i="8"/>
  <c r="R637" i="8"/>
  <c r="S637" i="8"/>
  <c r="R638" i="8"/>
  <c r="S638" i="8"/>
  <c r="R639" i="8"/>
  <c r="S639" i="8"/>
  <c r="R640" i="8"/>
  <c r="S640" i="8"/>
  <c r="R641" i="8"/>
  <c r="S641" i="8"/>
  <c r="R642" i="8"/>
  <c r="S642" i="8"/>
  <c r="R643" i="8"/>
  <c r="S643" i="8"/>
  <c r="R644" i="8"/>
  <c r="S644" i="8"/>
  <c r="R645" i="8"/>
  <c r="S645" i="8"/>
  <c r="R646" i="8"/>
  <c r="S646" i="8"/>
  <c r="R647" i="8"/>
  <c r="S647" i="8"/>
  <c r="R648" i="8"/>
  <c r="S648" i="8"/>
  <c r="R649" i="8"/>
  <c r="S649" i="8"/>
  <c r="R650" i="8"/>
  <c r="S650" i="8"/>
  <c r="S480" i="8"/>
  <c r="R480" i="8"/>
  <c r="T10" i="11"/>
  <c r="T11" i="11"/>
  <c r="T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58" i="11"/>
  <c r="T59" i="11"/>
  <c r="T60" i="11"/>
  <c r="T61" i="11"/>
  <c r="T62" i="11"/>
  <c r="T63" i="11"/>
  <c r="T64" i="11"/>
  <c r="T65" i="11"/>
  <c r="T66" i="11"/>
  <c r="T67" i="11"/>
  <c r="T68" i="11"/>
  <c r="T69" i="11"/>
  <c r="T70" i="11"/>
  <c r="T71" i="11"/>
  <c r="T72" i="11"/>
  <c r="T73" i="11"/>
  <c r="T74" i="11"/>
  <c r="T75" i="11"/>
  <c r="T76" i="11"/>
  <c r="T77" i="11"/>
  <c r="T78" i="11"/>
  <c r="T79" i="11"/>
  <c r="T80" i="11"/>
  <c r="T81" i="11"/>
  <c r="T82" i="11"/>
  <c r="T83" i="11"/>
  <c r="T84" i="11"/>
  <c r="T85" i="11"/>
  <c r="T86" i="11"/>
  <c r="T87" i="11"/>
  <c r="T88" i="11"/>
  <c r="T89" i="11"/>
  <c r="T90" i="11"/>
  <c r="T91" i="11"/>
  <c r="T92" i="11"/>
  <c r="T93" i="11"/>
  <c r="T94" i="11"/>
  <c r="T95" i="11"/>
  <c r="T96" i="11"/>
  <c r="T97" i="11"/>
  <c r="T98" i="11"/>
  <c r="T99" i="11"/>
  <c r="T100" i="11"/>
  <c r="T101" i="11"/>
  <c r="T102" i="11"/>
  <c r="T103" i="11"/>
  <c r="T104" i="11"/>
  <c r="T105" i="11"/>
  <c r="T106" i="11"/>
  <c r="T107" i="11"/>
  <c r="T108" i="11"/>
  <c r="T109" i="11"/>
  <c r="T110" i="11"/>
  <c r="T111" i="11"/>
  <c r="T112" i="11"/>
  <c r="T113" i="11"/>
  <c r="T114" i="11"/>
  <c r="T115" i="11"/>
  <c r="T116" i="11"/>
  <c r="T117" i="11"/>
  <c r="T118" i="11"/>
  <c r="T119" i="11"/>
  <c r="T120" i="11"/>
  <c r="T121" i="11"/>
  <c r="T122" i="11"/>
  <c r="T123" i="11"/>
  <c r="T124" i="11"/>
  <c r="T125" i="11"/>
  <c r="T126" i="11"/>
  <c r="T127" i="11"/>
  <c r="T128" i="11"/>
  <c r="T129" i="11"/>
  <c r="T130" i="11"/>
  <c r="T131" i="11"/>
  <c r="T132" i="11"/>
  <c r="T133" i="11"/>
  <c r="T134" i="11"/>
  <c r="T135" i="11"/>
  <c r="T136" i="11"/>
  <c r="T137" i="11"/>
  <c r="T138" i="11"/>
  <c r="T139" i="11"/>
  <c r="T140" i="11"/>
  <c r="T141" i="11"/>
  <c r="T142" i="11"/>
  <c r="T143" i="11"/>
  <c r="T144" i="11"/>
  <c r="T145" i="11"/>
  <c r="T146" i="11"/>
  <c r="T147" i="11"/>
  <c r="T148" i="11"/>
  <c r="T149" i="11"/>
  <c r="T150" i="11"/>
  <c r="T151" i="11"/>
  <c r="T152" i="11"/>
  <c r="T153" i="11"/>
  <c r="T154" i="11"/>
  <c r="T155" i="11"/>
  <c r="T156" i="11"/>
  <c r="T157" i="11"/>
  <c r="T158" i="11"/>
  <c r="T159" i="11"/>
  <c r="T160" i="11"/>
  <c r="T161" i="11"/>
  <c r="T162" i="11"/>
  <c r="T163" i="11"/>
  <c r="T164" i="11"/>
  <c r="T165" i="11"/>
  <c r="T166" i="11"/>
  <c r="T167" i="11"/>
  <c r="T168" i="11"/>
  <c r="T169" i="11"/>
  <c r="T170" i="11"/>
  <c r="T171" i="11"/>
  <c r="T172" i="11"/>
  <c r="T173" i="11"/>
  <c r="T174" i="11"/>
  <c r="T175" i="11"/>
  <c r="T176" i="11"/>
  <c r="T177" i="11"/>
  <c r="T178" i="11"/>
  <c r="T179" i="11"/>
  <c r="T9" i="11"/>
  <c r="M35" i="5"/>
  <c r="L35" i="5"/>
  <c r="N612" i="8"/>
  <c r="N602" i="8"/>
  <c r="N592" i="8"/>
  <c r="N582" i="8"/>
  <c r="N572" i="8"/>
  <c r="N562" i="8"/>
  <c r="N552" i="8"/>
  <c r="N542" i="8"/>
  <c r="N532" i="8"/>
  <c r="N522" i="8"/>
  <c r="N512" i="8"/>
  <c r="N502" i="8"/>
  <c r="N492" i="8"/>
  <c r="N482" i="8"/>
  <c r="N472" i="8"/>
  <c r="N462" i="8"/>
  <c r="N452" i="8"/>
  <c r="N442" i="8"/>
  <c r="N432" i="8"/>
  <c r="N330" i="13"/>
  <c r="N282" i="13"/>
  <c r="N45" i="13"/>
  <c r="N37" i="13"/>
  <c r="N21" i="13"/>
  <c r="N227" i="13"/>
  <c r="N131" i="13"/>
  <c r="N115" i="13"/>
  <c r="N83" i="13"/>
  <c r="N67" i="13"/>
  <c r="N51" i="13"/>
  <c r="N35" i="13"/>
  <c r="N19" i="13"/>
  <c r="N179" i="13"/>
  <c r="N336" i="13"/>
  <c r="N304" i="13"/>
  <c r="N288" i="13"/>
  <c r="N342" i="13"/>
  <c r="N326" i="13"/>
  <c r="N310" i="13"/>
  <c r="N294" i="13"/>
  <c r="O166" i="13"/>
  <c r="N225" i="13"/>
  <c r="N209" i="13"/>
  <c r="N177" i="13"/>
  <c r="N97" i="13"/>
  <c r="N81" i="13"/>
  <c r="N49" i="13"/>
  <c r="N33" i="13"/>
  <c r="N17" i="13"/>
  <c r="O321" i="13"/>
  <c r="O342" i="13"/>
  <c r="O310" i="13"/>
  <c r="O54" i="13"/>
  <c r="N289" i="13"/>
  <c r="O294" i="13"/>
  <c r="O38" i="13"/>
  <c r="N260" i="13"/>
  <c r="N84" i="13"/>
  <c r="N68" i="13"/>
  <c r="N52" i="13"/>
  <c r="N36" i="13"/>
  <c r="N20" i="13"/>
  <c r="N335" i="13"/>
  <c r="N319" i="13"/>
  <c r="N303" i="13"/>
  <c r="N295" i="13"/>
  <c r="N287" i="13"/>
  <c r="N340" i="13"/>
  <c r="N324" i="13"/>
  <c r="O326" i="13"/>
  <c r="O262" i="13"/>
  <c r="O22" i="13"/>
  <c r="N266" i="13"/>
  <c r="N234" i="13"/>
  <c r="N226" i="13"/>
  <c r="N218" i="13"/>
  <c r="N202" i="13"/>
  <c r="N194" i="13"/>
  <c r="N178" i="13"/>
  <c r="N146" i="13"/>
  <c r="N130" i="13"/>
  <c r="N122" i="13"/>
  <c r="N106" i="13"/>
  <c r="N98" i="13"/>
  <c r="N90" i="13"/>
  <c r="N82" i="13"/>
  <c r="N74" i="13"/>
  <c r="N66" i="13"/>
  <c r="N50" i="13"/>
  <c r="O346" i="13"/>
  <c r="O330" i="13"/>
  <c r="O314" i="13"/>
  <c r="O298" i="13"/>
  <c r="O290" i="13"/>
  <c r="O282" i="13"/>
  <c r="O254" i="13"/>
  <c r="O218" i="13"/>
  <c r="O122" i="13"/>
  <c r="O210" i="13"/>
  <c r="O146" i="13"/>
  <c r="O82" i="13"/>
  <c r="O50" i="13"/>
  <c r="O266" i="13"/>
  <c r="O202" i="13"/>
  <c r="O106" i="13"/>
  <c r="O74" i="13"/>
  <c r="N34" i="13"/>
  <c r="O34" i="13"/>
  <c r="N26" i="13"/>
  <c r="O26" i="13"/>
  <c r="N18" i="13"/>
  <c r="O18" i="13"/>
  <c r="N349" i="13"/>
  <c r="O349" i="13"/>
  <c r="N341" i="13"/>
  <c r="O341" i="13"/>
  <c r="N333" i="13"/>
  <c r="O333" i="13"/>
  <c r="N317" i="13"/>
  <c r="O317" i="13"/>
  <c r="N309" i="13"/>
  <c r="O309" i="13"/>
  <c r="N301" i="13"/>
  <c r="O301" i="13"/>
  <c r="N293" i="13"/>
  <c r="O293" i="13"/>
  <c r="N285" i="13"/>
  <c r="O285" i="13"/>
  <c r="O226" i="13"/>
  <c r="O194" i="13"/>
  <c r="O162" i="13"/>
  <c r="O130" i="13"/>
  <c r="O98" i="13"/>
  <c r="O66" i="13"/>
  <c r="O289" i="13"/>
  <c r="O261" i="13"/>
  <c r="O253" i="13"/>
  <c r="O245" i="13"/>
  <c r="O237" i="13"/>
  <c r="O225" i="13"/>
  <c r="O221" i="13"/>
  <c r="O209" i="13"/>
  <c r="O197" i="13"/>
  <c r="O193" i="13"/>
  <c r="O189" i="13"/>
  <c r="O181" i="13"/>
  <c r="O173" i="13"/>
  <c r="O165" i="13"/>
  <c r="O161" i="13"/>
  <c r="O157" i="13"/>
  <c r="O149" i="13"/>
  <c r="O141" i="13"/>
  <c r="O133" i="13"/>
  <c r="O117" i="13"/>
  <c r="O97" i="13"/>
  <c r="O93" i="13"/>
  <c r="O81" i="13"/>
  <c r="O77" i="13"/>
  <c r="O69" i="13"/>
  <c r="O65" i="13"/>
  <c r="O61" i="13"/>
  <c r="O49" i="13"/>
  <c r="O45" i="13"/>
  <c r="O37" i="13"/>
  <c r="O33" i="13"/>
  <c r="O21" i="13"/>
  <c r="O17" i="13"/>
  <c r="O13" i="13"/>
  <c r="N279" i="13"/>
  <c r="N271" i="13"/>
  <c r="N278" i="13"/>
  <c r="O320" i="13"/>
  <c r="O308" i="13"/>
  <c r="O304" i="13"/>
  <c r="O292" i="13"/>
  <c r="O288" i="13"/>
  <c r="O260" i="13"/>
  <c r="O256" i="13"/>
  <c r="O240" i="13"/>
  <c r="O208" i="13"/>
  <c r="O196" i="13"/>
  <c r="O192" i="13"/>
  <c r="O176" i="13"/>
  <c r="O144" i="13"/>
  <c r="O132" i="13"/>
  <c r="O116" i="13"/>
  <c r="O112" i="13"/>
  <c r="O100" i="13"/>
  <c r="O96" i="13"/>
  <c r="O80" i="13"/>
  <c r="O68" i="13"/>
  <c r="O52" i="13"/>
  <c r="O36" i="13"/>
  <c r="O20" i="13"/>
  <c r="N277" i="13"/>
  <c r="N269" i="13"/>
  <c r="O269" i="13"/>
  <c r="O343" i="13"/>
  <c r="O335" i="13"/>
  <c r="O327" i="13"/>
  <c r="O319" i="13"/>
  <c r="O303" i="13"/>
  <c r="O295" i="13"/>
  <c r="O287" i="13"/>
  <c r="O263" i="13"/>
  <c r="O255" i="13"/>
  <c r="O251" i="13"/>
  <c r="O247" i="13"/>
  <c r="O239" i="13"/>
  <c r="O231" i="13"/>
  <c r="O223" i="13"/>
  <c r="O195" i="13"/>
  <c r="O179" i="13"/>
  <c r="O163" i="13"/>
  <c r="O151" i="13"/>
  <c r="O147" i="13"/>
  <c r="O135" i="13"/>
  <c r="O131" i="13"/>
  <c r="O119" i="13"/>
  <c r="O115" i="13"/>
  <c r="O111" i="13"/>
  <c r="O99" i="13"/>
  <c r="O87" i="13"/>
  <c r="O83" i="13"/>
  <c r="O67" i="13"/>
  <c r="O51" i="13"/>
  <c r="O47" i="13"/>
  <c r="O39" i="13"/>
  <c r="O35" i="13"/>
  <c r="O23" i="13"/>
  <c r="O19" i="13"/>
  <c r="O278" i="13"/>
  <c r="O276" i="13"/>
  <c r="O272" i="13"/>
  <c r="O279" i="13"/>
  <c r="O275" i="13"/>
  <c r="D8" i="12"/>
  <c r="H8" i="12" s="1"/>
  <c r="W8" i="12" s="1"/>
  <c r="X8" i="12" s="1"/>
  <c r="D9" i="12"/>
  <c r="H9" i="12" s="1"/>
  <c r="W9" i="12" s="1"/>
  <c r="X9" i="12" s="1"/>
  <c r="D10" i="12"/>
  <c r="H10" i="12" s="1"/>
  <c r="W10" i="12" s="1"/>
  <c r="D11" i="12"/>
  <c r="H11" i="12" s="1"/>
  <c r="W11" i="12" s="1"/>
  <c r="X11" i="12" s="1"/>
  <c r="D12" i="12"/>
  <c r="H12" i="12" s="1"/>
  <c r="W12" i="12" s="1"/>
  <c r="X12" i="12" s="1"/>
  <c r="D13" i="12"/>
  <c r="H13" i="12" s="1"/>
  <c r="D34" i="12"/>
  <c r="H34" i="12" s="1"/>
  <c r="D33" i="12"/>
  <c r="H33" i="12" s="1"/>
  <c r="D32" i="12"/>
  <c r="H32" i="12" s="1"/>
  <c r="D31" i="12"/>
  <c r="H31" i="12" s="1"/>
  <c r="D30" i="12"/>
  <c r="H30" i="12" s="1"/>
  <c r="W30" i="12" s="1"/>
  <c r="D29" i="12"/>
  <c r="H29" i="12" s="1"/>
  <c r="W29" i="12" s="1"/>
  <c r="D28" i="12"/>
  <c r="H28" i="12" s="1"/>
  <c r="W28" i="12" s="1"/>
  <c r="D27" i="12"/>
  <c r="H27" i="12" s="1"/>
  <c r="W27" i="12" s="1"/>
  <c r="D26" i="12"/>
  <c r="H26" i="12" s="1"/>
  <c r="W26" i="12" s="1"/>
  <c r="D25" i="12"/>
  <c r="H25" i="12" s="1"/>
  <c r="W25" i="12" s="1"/>
  <c r="D24" i="12"/>
  <c r="H24" i="12" s="1"/>
  <c r="W24" i="12" s="1"/>
  <c r="D23" i="12"/>
  <c r="H23" i="12" s="1"/>
  <c r="W23" i="12" s="1"/>
  <c r="B12" i="12"/>
  <c r="F12" i="12" s="1"/>
  <c r="B13" i="12"/>
  <c r="F13" i="12" s="1"/>
  <c r="B34" i="12"/>
  <c r="F34" i="12" s="1"/>
  <c r="B33" i="12"/>
  <c r="F33" i="12" s="1"/>
  <c r="B32" i="12"/>
  <c r="F32" i="12" s="1"/>
  <c r="B31" i="12"/>
  <c r="F31" i="12" s="1"/>
  <c r="B30" i="12"/>
  <c r="F30" i="12" s="1"/>
  <c r="B29" i="12"/>
  <c r="F29" i="12" s="1"/>
  <c r="R29" i="12" s="1"/>
  <c r="B28" i="12"/>
  <c r="F28" i="12" s="1"/>
  <c r="B27" i="12"/>
  <c r="F27" i="12" s="1"/>
  <c r="B26" i="12"/>
  <c r="F26" i="12" s="1"/>
  <c r="B25" i="12"/>
  <c r="F25" i="12" s="1"/>
  <c r="R25" i="12" s="1"/>
  <c r="B24" i="12"/>
  <c r="F24" i="12" s="1"/>
  <c r="B23" i="12"/>
  <c r="F23" i="12" s="1"/>
  <c r="B22" i="12"/>
  <c r="F22" i="12" s="1"/>
  <c r="B21" i="12"/>
  <c r="F21" i="12" s="1"/>
  <c r="B20" i="12"/>
  <c r="F20" i="12" s="1"/>
  <c r="R20" i="12" s="1"/>
  <c r="B19" i="12"/>
  <c r="F19" i="12" s="1"/>
  <c r="B18" i="12"/>
  <c r="F18" i="12" s="1"/>
  <c r="R18" i="12" s="1"/>
  <c r="B17" i="12"/>
  <c r="F17" i="12" s="1"/>
  <c r="R17" i="12" s="1"/>
  <c r="X17" i="12" s="1"/>
  <c r="B16" i="12"/>
  <c r="F16" i="12" s="1"/>
  <c r="R16" i="12" s="1"/>
  <c r="B15" i="12"/>
  <c r="F15" i="12" s="1"/>
  <c r="B14" i="12"/>
  <c r="F14" i="12" s="1"/>
  <c r="C13" i="12"/>
  <c r="G13" i="12" s="1"/>
  <c r="C34" i="12"/>
  <c r="G34" i="12" s="1"/>
  <c r="S34" i="12" s="1"/>
  <c r="C33" i="12"/>
  <c r="G33" i="12" s="1"/>
  <c r="C32" i="12"/>
  <c r="G32" i="12" s="1"/>
  <c r="C31" i="12"/>
  <c r="G31" i="12" s="1"/>
  <c r="V31" i="12" s="1"/>
  <c r="C30" i="12"/>
  <c r="G30" i="12" s="1"/>
  <c r="C29" i="12"/>
  <c r="G29" i="12" s="1"/>
  <c r="C28" i="12"/>
  <c r="G28" i="12" s="1"/>
  <c r="C27" i="12"/>
  <c r="G27" i="12" s="1"/>
  <c r="C26" i="12"/>
  <c r="G26" i="12" s="1"/>
  <c r="V26" i="12" s="1"/>
  <c r="C25" i="12"/>
  <c r="G25" i="12" s="1"/>
  <c r="C24" i="12"/>
  <c r="G24" i="12" s="1"/>
  <c r="T24" i="12" s="1"/>
  <c r="C23" i="12"/>
  <c r="G23" i="12" s="1"/>
  <c r="C22" i="12"/>
  <c r="G22" i="12" s="1"/>
  <c r="C21" i="12"/>
  <c r="G21" i="12" s="1"/>
  <c r="C20" i="12"/>
  <c r="G20" i="12" s="1"/>
  <c r="C19" i="12"/>
  <c r="G19" i="12" s="1"/>
  <c r="C18" i="12"/>
  <c r="G18" i="12" s="1"/>
  <c r="S18" i="12" s="1"/>
  <c r="C17" i="12"/>
  <c r="G17" i="12" s="1"/>
  <c r="C16" i="12"/>
  <c r="G16" i="12" s="1"/>
  <c r="S16" i="12" s="1"/>
  <c r="C15" i="12"/>
  <c r="G15" i="12" s="1"/>
  <c r="C14" i="12"/>
  <c r="G14" i="12" s="1"/>
  <c r="C10" i="12"/>
  <c r="G10" i="12" s="1"/>
  <c r="S10" i="12" s="1"/>
  <c r="C6" i="12"/>
  <c r="G6" i="12" s="1"/>
  <c r="S6" i="12" s="1"/>
  <c r="X6" i="12" s="1"/>
  <c r="J237" i="8"/>
  <c r="K237" i="8"/>
  <c r="J238" i="8"/>
  <c r="K238" i="8"/>
  <c r="J239" i="8"/>
  <c r="K239" i="8"/>
  <c r="J240" i="8"/>
  <c r="K240" i="8"/>
  <c r="J241" i="8"/>
  <c r="K241" i="8"/>
  <c r="J242" i="8"/>
  <c r="K242" i="8"/>
  <c r="J243" i="8"/>
  <c r="K243" i="8"/>
  <c r="J244" i="8"/>
  <c r="K244" i="8"/>
  <c r="J245" i="8"/>
  <c r="K245" i="8"/>
  <c r="J246" i="8"/>
  <c r="K246" i="8"/>
  <c r="J247" i="8"/>
  <c r="K247" i="8"/>
  <c r="J248" i="8"/>
  <c r="K248" i="8"/>
  <c r="J249" i="8"/>
  <c r="K249" i="8"/>
  <c r="J250" i="8"/>
  <c r="K250" i="8"/>
  <c r="J251" i="8"/>
  <c r="K251" i="8"/>
  <c r="J252" i="8"/>
  <c r="K252" i="8"/>
  <c r="J253" i="8"/>
  <c r="K253" i="8"/>
  <c r="J254" i="8"/>
  <c r="K254" i="8"/>
  <c r="J255" i="8"/>
  <c r="K255" i="8"/>
  <c r="J256" i="8"/>
  <c r="K256" i="8"/>
  <c r="J257" i="8"/>
  <c r="K257" i="8"/>
  <c r="J258" i="8"/>
  <c r="K258" i="8"/>
  <c r="J259" i="8"/>
  <c r="K259" i="8"/>
  <c r="J260" i="8"/>
  <c r="K260" i="8"/>
  <c r="J261" i="8"/>
  <c r="K261" i="8"/>
  <c r="J262" i="8"/>
  <c r="K262" i="8"/>
  <c r="J263" i="8"/>
  <c r="K263" i="8"/>
  <c r="J264" i="8"/>
  <c r="K264" i="8"/>
  <c r="J265" i="8"/>
  <c r="K265" i="8"/>
  <c r="J266" i="8"/>
  <c r="K266" i="8"/>
  <c r="J267" i="8"/>
  <c r="K267" i="8"/>
  <c r="J268" i="8"/>
  <c r="K268" i="8"/>
  <c r="J269" i="8"/>
  <c r="K269" i="8"/>
  <c r="J270" i="8"/>
  <c r="K270" i="8"/>
  <c r="J271" i="8"/>
  <c r="K271" i="8"/>
  <c r="J272" i="8"/>
  <c r="K272" i="8"/>
  <c r="J273" i="8"/>
  <c r="K273" i="8"/>
  <c r="J274" i="8"/>
  <c r="K274" i="8"/>
  <c r="J275" i="8"/>
  <c r="K275" i="8"/>
  <c r="J276" i="8"/>
  <c r="K276" i="8"/>
  <c r="J277" i="8"/>
  <c r="K277" i="8"/>
  <c r="J278" i="8"/>
  <c r="K278" i="8"/>
  <c r="J279" i="8"/>
  <c r="K279" i="8"/>
  <c r="J280" i="8"/>
  <c r="K280" i="8"/>
  <c r="J281" i="8"/>
  <c r="K281" i="8"/>
  <c r="J282" i="8"/>
  <c r="K282" i="8"/>
  <c r="J283" i="8"/>
  <c r="K283" i="8"/>
  <c r="J284" i="8"/>
  <c r="K284" i="8"/>
  <c r="J285" i="8"/>
  <c r="K285" i="8"/>
  <c r="J286" i="8"/>
  <c r="K286" i="8"/>
  <c r="J287" i="8"/>
  <c r="K287" i="8"/>
  <c r="J288" i="8"/>
  <c r="K288" i="8"/>
  <c r="J289" i="8"/>
  <c r="K289" i="8"/>
  <c r="J290" i="8"/>
  <c r="K290" i="8"/>
  <c r="J291" i="8"/>
  <c r="K291" i="8"/>
  <c r="J292" i="8"/>
  <c r="K292" i="8"/>
  <c r="J293" i="8"/>
  <c r="K293" i="8"/>
  <c r="J294" i="8"/>
  <c r="K294" i="8"/>
  <c r="J295" i="8"/>
  <c r="K295" i="8"/>
  <c r="J296" i="8"/>
  <c r="K296" i="8"/>
  <c r="J297" i="8"/>
  <c r="K297" i="8"/>
  <c r="J298" i="8"/>
  <c r="K298" i="8"/>
  <c r="J299" i="8"/>
  <c r="K299" i="8"/>
  <c r="J300" i="8"/>
  <c r="K300" i="8"/>
  <c r="J301" i="8"/>
  <c r="K301" i="8"/>
  <c r="J302" i="8"/>
  <c r="K302" i="8"/>
  <c r="J303" i="8"/>
  <c r="K303" i="8"/>
  <c r="J304" i="8"/>
  <c r="K304" i="8"/>
  <c r="J305" i="8"/>
  <c r="K305" i="8"/>
  <c r="J306" i="8"/>
  <c r="K306" i="8"/>
  <c r="J307" i="8"/>
  <c r="K307" i="8"/>
  <c r="J308" i="8"/>
  <c r="K308" i="8"/>
  <c r="J309" i="8"/>
  <c r="K309" i="8"/>
  <c r="J310" i="8"/>
  <c r="K310" i="8"/>
  <c r="J311" i="8"/>
  <c r="K311" i="8"/>
  <c r="J312" i="8"/>
  <c r="K312" i="8"/>
  <c r="J313" i="8"/>
  <c r="K313" i="8"/>
  <c r="J314" i="8"/>
  <c r="K314" i="8"/>
  <c r="J315" i="8"/>
  <c r="K315" i="8"/>
  <c r="J316" i="8"/>
  <c r="K316" i="8"/>
  <c r="J317" i="8"/>
  <c r="K317" i="8"/>
  <c r="J318" i="8"/>
  <c r="K318" i="8"/>
  <c r="J319" i="8"/>
  <c r="K319" i="8"/>
  <c r="J320" i="8"/>
  <c r="K320" i="8"/>
  <c r="J321" i="8"/>
  <c r="K321" i="8"/>
  <c r="J322" i="8"/>
  <c r="K322" i="8"/>
  <c r="J323" i="8"/>
  <c r="K323" i="8"/>
  <c r="J324" i="8"/>
  <c r="K324" i="8"/>
  <c r="J325" i="8"/>
  <c r="K325" i="8"/>
  <c r="J326" i="8"/>
  <c r="K326" i="8"/>
  <c r="J327" i="8"/>
  <c r="K327" i="8"/>
  <c r="J328" i="8"/>
  <c r="K328" i="8"/>
  <c r="J329" i="8"/>
  <c r="K329" i="8"/>
  <c r="J330" i="8"/>
  <c r="K330" i="8"/>
  <c r="J331" i="8"/>
  <c r="K331" i="8"/>
  <c r="J332" i="8"/>
  <c r="K332" i="8"/>
  <c r="J333" i="8"/>
  <c r="K333" i="8"/>
  <c r="J334" i="8"/>
  <c r="K334" i="8"/>
  <c r="J335" i="8"/>
  <c r="K335" i="8"/>
  <c r="J336" i="8"/>
  <c r="K336" i="8"/>
  <c r="J337" i="8"/>
  <c r="K337" i="8"/>
  <c r="J338" i="8"/>
  <c r="K338" i="8"/>
  <c r="J339" i="8"/>
  <c r="K339" i="8"/>
  <c r="J340" i="8"/>
  <c r="K340" i="8"/>
  <c r="J341" i="8"/>
  <c r="K341" i="8"/>
  <c r="J342" i="8"/>
  <c r="K342" i="8"/>
  <c r="J343" i="8"/>
  <c r="K343" i="8"/>
  <c r="J344" i="8"/>
  <c r="K344" i="8"/>
  <c r="J345" i="8"/>
  <c r="K345" i="8"/>
  <c r="J346" i="8"/>
  <c r="K346" i="8"/>
  <c r="J347" i="8"/>
  <c r="K347" i="8"/>
  <c r="J348" i="8"/>
  <c r="K348" i="8"/>
  <c r="J349" i="8"/>
  <c r="K349" i="8"/>
  <c r="J350" i="8"/>
  <c r="K350" i="8"/>
  <c r="J351" i="8"/>
  <c r="K351" i="8"/>
  <c r="J352" i="8"/>
  <c r="K352" i="8"/>
  <c r="J353" i="8"/>
  <c r="K353" i="8"/>
  <c r="J354" i="8"/>
  <c r="K354" i="8"/>
  <c r="J355" i="8"/>
  <c r="K355" i="8"/>
  <c r="J356" i="8"/>
  <c r="K356" i="8"/>
  <c r="J357" i="8"/>
  <c r="K357" i="8"/>
  <c r="J358" i="8"/>
  <c r="K358" i="8"/>
  <c r="J359" i="8"/>
  <c r="K359" i="8"/>
  <c r="J360" i="8"/>
  <c r="K360" i="8"/>
  <c r="J361" i="8"/>
  <c r="K361" i="8"/>
  <c r="J362" i="8"/>
  <c r="K362" i="8"/>
  <c r="J363" i="8"/>
  <c r="K363" i="8"/>
  <c r="J364" i="8"/>
  <c r="K364" i="8"/>
  <c r="J365" i="8"/>
  <c r="K365" i="8"/>
  <c r="J366" i="8"/>
  <c r="K366" i="8"/>
  <c r="J367" i="8"/>
  <c r="K367" i="8"/>
  <c r="J368" i="8"/>
  <c r="K368" i="8"/>
  <c r="J369" i="8"/>
  <c r="K369" i="8"/>
  <c r="J370" i="8"/>
  <c r="K370" i="8"/>
  <c r="J371" i="8"/>
  <c r="K371" i="8"/>
  <c r="J372" i="8"/>
  <c r="K372" i="8"/>
  <c r="J373" i="8"/>
  <c r="K373" i="8"/>
  <c r="J374" i="8"/>
  <c r="K374" i="8"/>
  <c r="J375" i="8"/>
  <c r="K375" i="8"/>
  <c r="J376" i="8"/>
  <c r="K376" i="8"/>
  <c r="J377" i="8"/>
  <c r="K377" i="8"/>
  <c r="J378" i="8"/>
  <c r="K378" i="8"/>
  <c r="J379" i="8"/>
  <c r="K379" i="8"/>
  <c r="J380" i="8"/>
  <c r="K380" i="8"/>
  <c r="J381" i="8"/>
  <c r="K381" i="8"/>
  <c r="J382" i="8"/>
  <c r="K382" i="8"/>
  <c r="J383" i="8"/>
  <c r="K383" i="8"/>
  <c r="J384" i="8"/>
  <c r="K384" i="8"/>
  <c r="J385" i="8"/>
  <c r="K385" i="8"/>
  <c r="J386" i="8"/>
  <c r="K386" i="8"/>
  <c r="J387" i="8"/>
  <c r="K387" i="8"/>
  <c r="J388" i="8"/>
  <c r="K388" i="8"/>
  <c r="J389" i="8"/>
  <c r="K389" i="8"/>
  <c r="J390" i="8"/>
  <c r="K390" i="8"/>
  <c r="J391" i="8"/>
  <c r="K391" i="8"/>
  <c r="J392" i="8"/>
  <c r="K392" i="8"/>
  <c r="J393" i="8"/>
  <c r="K393" i="8"/>
  <c r="J394" i="8"/>
  <c r="K394" i="8"/>
  <c r="J395" i="8"/>
  <c r="K395" i="8"/>
  <c r="J396" i="8"/>
  <c r="K396" i="8"/>
  <c r="J397" i="8"/>
  <c r="K397" i="8"/>
  <c r="J398" i="8"/>
  <c r="K398" i="8"/>
  <c r="J399" i="8"/>
  <c r="K399" i="8"/>
  <c r="J400" i="8"/>
  <c r="K400" i="8"/>
  <c r="J401" i="8"/>
  <c r="K401" i="8"/>
  <c r="J402" i="8"/>
  <c r="K402" i="8"/>
  <c r="J403" i="8"/>
  <c r="K403" i="8"/>
  <c r="J404" i="8"/>
  <c r="K404" i="8"/>
  <c r="J405" i="8"/>
  <c r="K405" i="8"/>
  <c r="J406" i="8"/>
  <c r="K406" i="8"/>
  <c r="J407" i="8"/>
  <c r="K407" i="8"/>
  <c r="J408" i="8"/>
  <c r="K408" i="8"/>
  <c r="J409" i="8"/>
  <c r="K409" i="8"/>
  <c r="J410" i="8"/>
  <c r="K410" i="8"/>
  <c r="J411" i="8"/>
  <c r="K411" i="8"/>
  <c r="J412" i="8"/>
  <c r="K412" i="8"/>
  <c r="J413" i="8"/>
  <c r="K413" i="8"/>
  <c r="J414" i="8"/>
  <c r="K414" i="8"/>
  <c r="J415" i="8"/>
  <c r="K415" i="8"/>
  <c r="J416" i="8"/>
  <c r="K416" i="8"/>
  <c r="J417" i="8"/>
  <c r="K417" i="8"/>
  <c r="J418" i="8"/>
  <c r="K418" i="8"/>
  <c r="J419" i="8"/>
  <c r="K419" i="8"/>
  <c r="J420" i="8"/>
  <c r="K420" i="8"/>
  <c r="J421" i="8"/>
  <c r="K421" i="8"/>
  <c r="J422" i="8"/>
  <c r="K422" i="8"/>
  <c r="J423" i="8"/>
  <c r="K423" i="8"/>
  <c r="J424" i="8"/>
  <c r="K424" i="8"/>
  <c r="J425" i="8"/>
  <c r="K425" i="8"/>
  <c r="J426" i="8"/>
  <c r="K426" i="8"/>
  <c r="J427" i="8"/>
  <c r="K427" i="8"/>
  <c r="J428" i="8"/>
  <c r="K428" i="8"/>
  <c r="J429" i="8"/>
  <c r="K429" i="8"/>
  <c r="J430" i="8"/>
  <c r="K430" i="8"/>
  <c r="J431" i="8"/>
  <c r="K431" i="8"/>
  <c r="J432" i="8"/>
  <c r="K432" i="8"/>
  <c r="J433" i="8"/>
  <c r="K433" i="8"/>
  <c r="J434" i="8"/>
  <c r="K434" i="8"/>
  <c r="J435" i="8"/>
  <c r="K435" i="8"/>
  <c r="J436" i="8"/>
  <c r="K436" i="8"/>
  <c r="J437" i="8"/>
  <c r="K437" i="8"/>
  <c r="J438" i="8"/>
  <c r="K438" i="8"/>
  <c r="J439" i="8"/>
  <c r="K439" i="8"/>
  <c r="J440" i="8"/>
  <c r="K440" i="8"/>
  <c r="J441" i="8"/>
  <c r="K441" i="8"/>
  <c r="J442" i="8"/>
  <c r="K442" i="8"/>
  <c r="J443" i="8"/>
  <c r="K443" i="8"/>
  <c r="J444" i="8"/>
  <c r="K444" i="8"/>
  <c r="J445" i="8"/>
  <c r="K445" i="8"/>
  <c r="J446" i="8"/>
  <c r="K446" i="8"/>
  <c r="J447" i="8"/>
  <c r="K447" i="8"/>
  <c r="J448" i="8"/>
  <c r="K448" i="8"/>
  <c r="J449" i="8"/>
  <c r="K449" i="8"/>
  <c r="J450" i="8"/>
  <c r="K450" i="8"/>
  <c r="J451" i="8"/>
  <c r="K451" i="8"/>
  <c r="J452" i="8"/>
  <c r="K452" i="8"/>
  <c r="J453" i="8"/>
  <c r="K453" i="8"/>
  <c r="J454" i="8"/>
  <c r="K454" i="8"/>
  <c r="J455" i="8"/>
  <c r="K455" i="8"/>
  <c r="J456" i="8"/>
  <c r="K456" i="8"/>
  <c r="J457" i="8"/>
  <c r="K457" i="8"/>
  <c r="J458" i="8"/>
  <c r="K458" i="8"/>
  <c r="J459" i="8"/>
  <c r="K459" i="8"/>
  <c r="J460" i="8"/>
  <c r="K460" i="8"/>
  <c r="J461" i="8"/>
  <c r="K461" i="8"/>
  <c r="J462" i="8"/>
  <c r="K462" i="8"/>
  <c r="J463" i="8"/>
  <c r="K463" i="8"/>
  <c r="J464" i="8"/>
  <c r="K464" i="8"/>
  <c r="J465" i="8"/>
  <c r="K465" i="8"/>
  <c r="J466" i="8"/>
  <c r="K466" i="8"/>
  <c r="J467" i="8"/>
  <c r="K467" i="8"/>
  <c r="J468" i="8"/>
  <c r="K468" i="8"/>
  <c r="J469" i="8"/>
  <c r="K469" i="8"/>
  <c r="J470" i="8"/>
  <c r="K470" i="8"/>
  <c r="J471" i="8"/>
  <c r="K471" i="8"/>
  <c r="J472" i="8"/>
  <c r="K472" i="8"/>
  <c r="J473" i="8"/>
  <c r="K473" i="8"/>
  <c r="J474" i="8"/>
  <c r="K474" i="8"/>
  <c r="J475" i="8"/>
  <c r="K475" i="8"/>
  <c r="J476" i="8"/>
  <c r="K476" i="8"/>
  <c r="J477" i="8"/>
  <c r="K477" i="8"/>
  <c r="J478" i="8"/>
  <c r="K478" i="8"/>
  <c r="J479" i="8"/>
  <c r="K479" i="8"/>
  <c r="J480" i="8"/>
  <c r="K480" i="8"/>
  <c r="J481" i="8"/>
  <c r="K481" i="8"/>
  <c r="J482" i="8"/>
  <c r="K482" i="8"/>
  <c r="J483" i="8"/>
  <c r="K483" i="8"/>
  <c r="J484" i="8"/>
  <c r="K484" i="8"/>
  <c r="J485" i="8"/>
  <c r="K485" i="8"/>
  <c r="J486" i="8"/>
  <c r="K486" i="8"/>
  <c r="J487" i="8"/>
  <c r="K487" i="8"/>
  <c r="J488" i="8"/>
  <c r="K488" i="8"/>
  <c r="J489" i="8"/>
  <c r="K489" i="8"/>
  <c r="J490" i="8"/>
  <c r="K490" i="8"/>
  <c r="J491" i="8"/>
  <c r="K491" i="8"/>
  <c r="J492" i="8"/>
  <c r="K492" i="8"/>
  <c r="J493" i="8"/>
  <c r="K493" i="8"/>
  <c r="J494" i="8"/>
  <c r="K494" i="8"/>
  <c r="J495" i="8"/>
  <c r="K495" i="8"/>
  <c r="J496" i="8"/>
  <c r="K496" i="8"/>
  <c r="J497" i="8"/>
  <c r="K497" i="8"/>
  <c r="J498" i="8"/>
  <c r="K498" i="8"/>
  <c r="J499" i="8"/>
  <c r="K499" i="8"/>
  <c r="J500" i="8"/>
  <c r="K500" i="8"/>
  <c r="J501" i="8"/>
  <c r="K501" i="8"/>
  <c r="J502" i="8"/>
  <c r="K502" i="8"/>
  <c r="J503" i="8"/>
  <c r="K503" i="8"/>
  <c r="J504" i="8"/>
  <c r="K504" i="8"/>
  <c r="J505" i="8"/>
  <c r="K505" i="8"/>
  <c r="J506" i="8"/>
  <c r="K506" i="8"/>
  <c r="J507" i="8"/>
  <c r="K507" i="8"/>
  <c r="J508" i="8"/>
  <c r="K508" i="8"/>
  <c r="J509" i="8"/>
  <c r="K509" i="8"/>
  <c r="J510" i="8"/>
  <c r="K510" i="8"/>
  <c r="J511" i="8"/>
  <c r="K511" i="8"/>
  <c r="J512" i="8"/>
  <c r="K512" i="8"/>
  <c r="J513" i="8"/>
  <c r="K513" i="8"/>
  <c r="J514" i="8"/>
  <c r="K514" i="8"/>
  <c r="J515" i="8"/>
  <c r="K515" i="8"/>
  <c r="J516" i="8"/>
  <c r="K516" i="8"/>
  <c r="J517" i="8"/>
  <c r="K517" i="8"/>
  <c r="J518" i="8"/>
  <c r="K518" i="8"/>
  <c r="J519" i="8"/>
  <c r="K519" i="8"/>
  <c r="J520" i="8"/>
  <c r="K520" i="8"/>
  <c r="J521" i="8"/>
  <c r="K521" i="8"/>
  <c r="J522" i="8"/>
  <c r="K522" i="8"/>
  <c r="J523" i="8"/>
  <c r="K523" i="8"/>
  <c r="J524" i="8"/>
  <c r="K524" i="8"/>
  <c r="J525" i="8"/>
  <c r="K525" i="8"/>
  <c r="J526" i="8"/>
  <c r="K526" i="8"/>
  <c r="J527" i="8"/>
  <c r="K527" i="8"/>
  <c r="J528" i="8"/>
  <c r="K528" i="8"/>
  <c r="J529" i="8"/>
  <c r="K529" i="8"/>
  <c r="J530" i="8"/>
  <c r="K530" i="8"/>
  <c r="J531" i="8"/>
  <c r="K531" i="8"/>
  <c r="J532" i="8"/>
  <c r="K532" i="8"/>
  <c r="J533" i="8"/>
  <c r="K533" i="8"/>
  <c r="J534" i="8"/>
  <c r="K534" i="8"/>
  <c r="J535" i="8"/>
  <c r="K535" i="8"/>
  <c r="J536" i="8"/>
  <c r="K536" i="8"/>
  <c r="J537" i="8"/>
  <c r="K537" i="8"/>
  <c r="J538" i="8"/>
  <c r="K538" i="8"/>
  <c r="J539" i="8"/>
  <c r="K539" i="8"/>
  <c r="J540" i="8"/>
  <c r="K540" i="8"/>
  <c r="J541" i="8"/>
  <c r="K541" i="8"/>
  <c r="J542" i="8"/>
  <c r="K542" i="8"/>
  <c r="J543" i="8"/>
  <c r="K543" i="8"/>
  <c r="J544" i="8"/>
  <c r="K544" i="8"/>
  <c r="J545" i="8"/>
  <c r="K545" i="8"/>
  <c r="J546" i="8"/>
  <c r="K546" i="8"/>
  <c r="J547" i="8"/>
  <c r="K547" i="8"/>
  <c r="J548" i="8"/>
  <c r="K548" i="8"/>
  <c r="J549" i="8"/>
  <c r="K549" i="8"/>
  <c r="J550" i="8"/>
  <c r="K550" i="8"/>
  <c r="J551" i="8"/>
  <c r="K551" i="8"/>
  <c r="J552" i="8"/>
  <c r="K552" i="8"/>
  <c r="J553" i="8"/>
  <c r="K553" i="8"/>
  <c r="J554" i="8"/>
  <c r="K554" i="8"/>
  <c r="J555" i="8"/>
  <c r="K555" i="8"/>
  <c r="J556" i="8"/>
  <c r="K556" i="8"/>
  <c r="J557" i="8"/>
  <c r="K557" i="8"/>
  <c r="J558" i="8"/>
  <c r="K558" i="8"/>
  <c r="J559" i="8"/>
  <c r="K559" i="8"/>
  <c r="J560" i="8"/>
  <c r="K560" i="8"/>
  <c r="J561" i="8"/>
  <c r="K561" i="8"/>
  <c r="J562" i="8"/>
  <c r="K562" i="8"/>
  <c r="J563" i="8"/>
  <c r="K563" i="8"/>
  <c r="J564" i="8"/>
  <c r="K564" i="8"/>
  <c r="J565" i="8"/>
  <c r="K565" i="8"/>
  <c r="J566" i="8"/>
  <c r="K566" i="8"/>
  <c r="J567" i="8"/>
  <c r="K567" i="8"/>
  <c r="J568" i="8"/>
  <c r="K568" i="8"/>
  <c r="J569" i="8"/>
  <c r="K569" i="8"/>
  <c r="J570" i="8"/>
  <c r="K570" i="8"/>
  <c r="J571" i="8"/>
  <c r="K571" i="8"/>
  <c r="J572" i="8"/>
  <c r="K572" i="8"/>
  <c r="J573" i="8"/>
  <c r="K573" i="8"/>
  <c r="J574" i="8"/>
  <c r="K574" i="8"/>
  <c r="J575" i="8"/>
  <c r="K575" i="8"/>
  <c r="J576" i="8"/>
  <c r="K576" i="8"/>
  <c r="J577" i="8"/>
  <c r="K577" i="8"/>
  <c r="J578" i="8"/>
  <c r="K578" i="8"/>
  <c r="J579" i="8"/>
  <c r="K579" i="8"/>
  <c r="J580" i="8"/>
  <c r="K580" i="8"/>
  <c r="J581" i="8"/>
  <c r="K581" i="8"/>
  <c r="J582" i="8"/>
  <c r="K582" i="8"/>
  <c r="J583" i="8"/>
  <c r="K583" i="8"/>
  <c r="J584" i="8"/>
  <c r="K584" i="8"/>
  <c r="J585" i="8"/>
  <c r="K585" i="8"/>
  <c r="J586" i="8"/>
  <c r="K586" i="8"/>
  <c r="J587" i="8"/>
  <c r="K587" i="8"/>
  <c r="J588" i="8"/>
  <c r="K588" i="8"/>
  <c r="J589" i="8"/>
  <c r="K589" i="8"/>
  <c r="J590" i="8"/>
  <c r="K590" i="8"/>
  <c r="J591" i="8"/>
  <c r="K591" i="8"/>
  <c r="J592" i="8"/>
  <c r="K592" i="8"/>
  <c r="J593" i="8"/>
  <c r="K593" i="8"/>
  <c r="J594" i="8"/>
  <c r="K594" i="8"/>
  <c r="J595" i="8"/>
  <c r="K595" i="8"/>
  <c r="J596" i="8"/>
  <c r="K596" i="8"/>
  <c r="J597" i="8"/>
  <c r="K597" i="8"/>
  <c r="J598" i="8"/>
  <c r="K598" i="8"/>
  <c r="J599" i="8"/>
  <c r="K599" i="8"/>
  <c r="J600" i="8"/>
  <c r="K600" i="8"/>
  <c r="J601" i="8"/>
  <c r="K601" i="8"/>
  <c r="J602" i="8"/>
  <c r="K602" i="8"/>
  <c r="J603" i="8"/>
  <c r="K603" i="8"/>
  <c r="J604" i="8"/>
  <c r="K604" i="8"/>
  <c r="J605" i="8"/>
  <c r="K605" i="8"/>
  <c r="J606" i="8"/>
  <c r="K606" i="8"/>
  <c r="J607" i="8"/>
  <c r="K607" i="8"/>
  <c r="J608" i="8"/>
  <c r="K608" i="8"/>
  <c r="J609" i="8"/>
  <c r="K609" i="8"/>
  <c r="J610" i="8"/>
  <c r="K610" i="8"/>
  <c r="J611" i="8"/>
  <c r="K611" i="8"/>
  <c r="K236" i="8"/>
  <c r="J236"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J37" i="8"/>
  <c r="K37" i="8"/>
  <c r="J38" i="8"/>
  <c r="K38" i="8"/>
  <c r="J39" i="8"/>
  <c r="K39" i="8"/>
  <c r="J40" i="8"/>
  <c r="K40" i="8"/>
  <c r="J41" i="8"/>
  <c r="K41" i="8"/>
  <c r="J42" i="8"/>
  <c r="K42" i="8"/>
  <c r="J43" i="8"/>
  <c r="K43" i="8"/>
  <c r="J44" i="8"/>
  <c r="K44" i="8"/>
  <c r="J45" i="8"/>
  <c r="K45" i="8"/>
  <c r="J46" i="8"/>
  <c r="K46" i="8"/>
  <c r="J47" i="8"/>
  <c r="K47" i="8"/>
  <c r="J48" i="8"/>
  <c r="K48" i="8"/>
  <c r="J49" i="8"/>
  <c r="K49" i="8"/>
  <c r="J50" i="8"/>
  <c r="K50" i="8"/>
  <c r="J51" i="8"/>
  <c r="K51" i="8"/>
  <c r="J52" i="8"/>
  <c r="K52" i="8"/>
  <c r="J53" i="8"/>
  <c r="K53" i="8"/>
  <c r="J54" i="8"/>
  <c r="K54" i="8"/>
  <c r="J55" i="8"/>
  <c r="K55" i="8"/>
  <c r="J56" i="8"/>
  <c r="K56" i="8"/>
  <c r="J57" i="8"/>
  <c r="K57" i="8"/>
  <c r="J58" i="8"/>
  <c r="K58" i="8"/>
  <c r="J59" i="8"/>
  <c r="K59" i="8"/>
  <c r="J60" i="8"/>
  <c r="K60" i="8"/>
  <c r="J61" i="8"/>
  <c r="K61" i="8"/>
  <c r="J62" i="8"/>
  <c r="K62" i="8"/>
  <c r="J63" i="8"/>
  <c r="K63" i="8"/>
  <c r="J64" i="8"/>
  <c r="K64" i="8"/>
  <c r="J65" i="8"/>
  <c r="K65" i="8"/>
  <c r="J66" i="8"/>
  <c r="K66" i="8"/>
  <c r="J67" i="8"/>
  <c r="K67" i="8"/>
  <c r="J68" i="8"/>
  <c r="K68" i="8"/>
  <c r="J69" i="8"/>
  <c r="K69" i="8"/>
  <c r="J70" i="8"/>
  <c r="K70" i="8"/>
  <c r="J71" i="8"/>
  <c r="K71" i="8"/>
  <c r="J72" i="8"/>
  <c r="K72" i="8"/>
  <c r="J73" i="8"/>
  <c r="K73" i="8"/>
  <c r="J74" i="8"/>
  <c r="K74" i="8"/>
  <c r="J75" i="8"/>
  <c r="K75" i="8"/>
  <c r="J76" i="8"/>
  <c r="K76" i="8"/>
  <c r="J77" i="8"/>
  <c r="K77" i="8"/>
  <c r="J78" i="8"/>
  <c r="K78" i="8"/>
  <c r="J79" i="8"/>
  <c r="K79" i="8"/>
  <c r="J80" i="8"/>
  <c r="K80" i="8"/>
  <c r="J81" i="8"/>
  <c r="K81" i="8"/>
  <c r="J82" i="8"/>
  <c r="K82" i="8"/>
  <c r="J83" i="8"/>
  <c r="K83" i="8"/>
  <c r="J84" i="8"/>
  <c r="K84" i="8"/>
  <c r="J85" i="8"/>
  <c r="K85" i="8"/>
  <c r="J86" i="8"/>
  <c r="K86" i="8"/>
  <c r="J87" i="8"/>
  <c r="K87" i="8"/>
  <c r="J88" i="8"/>
  <c r="K88" i="8"/>
  <c r="J89" i="8"/>
  <c r="K89" i="8"/>
  <c r="J90" i="8"/>
  <c r="K90" i="8"/>
  <c r="J91" i="8"/>
  <c r="K91" i="8"/>
  <c r="J92" i="8"/>
  <c r="K92" i="8"/>
  <c r="J93" i="8"/>
  <c r="K93" i="8"/>
  <c r="J94" i="8"/>
  <c r="K94" i="8"/>
  <c r="J95" i="8"/>
  <c r="K95" i="8"/>
  <c r="J96" i="8"/>
  <c r="K96" i="8"/>
  <c r="J97" i="8"/>
  <c r="K97" i="8"/>
  <c r="J98" i="8"/>
  <c r="K98" i="8"/>
  <c r="J99" i="8"/>
  <c r="K99" i="8"/>
  <c r="J100" i="8"/>
  <c r="K100" i="8"/>
  <c r="J101" i="8"/>
  <c r="K101" i="8"/>
  <c r="J102" i="8"/>
  <c r="K102" i="8"/>
  <c r="J103" i="8"/>
  <c r="K103" i="8"/>
  <c r="J104" i="8"/>
  <c r="K104" i="8"/>
  <c r="J105" i="8"/>
  <c r="K105" i="8"/>
  <c r="J106" i="8"/>
  <c r="K106" i="8"/>
  <c r="J107" i="8"/>
  <c r="K107" i="8"/>
  <c r="J108" i="8"/>
  <c r="K108" i="8"/>
  <c r="J109" i="8"/>
  <c r="K109" i="8"/>
  <c r="J110" i="8"/>
  <c r="K110" i="8"/>
  <c r="J111" i="8"/>
  <c r="K111" i="8"/>
  <c r="J112" i="8"/>
  <c r="K112" i="8"/>
  <c r="J113" i="8"/>
  <c r="K113" i="8"/>
  <c r="J114" i="8"/>
  <c r="K114" i="8"/>
  <c r="J115" i="8"/>
  <c r="K115" i="8"/>
  <c r="J116" i="8"/>
  <c r="K116" i="8"/>
  <c r="J117" i="8"/>
  <c r="K117" i="8"/>
  <c r="J118" i="8"/>
  <c r="K118" i="8"/>
  <c r="J119" i="8"/>
  <c r="K119" i="8"/>
  <c r="J120" i="8"/>
  <c r="K120" i="8"/>
  <c r="J121" i="8"/>
  <c r="K121" i="8"/>
  <c r="J122" i="8"/>
  <c r="K122" i="8"/>
  <c r="J123" i="8"/>
  <c r="K123" i="8"/>
  <c r="J124" i="8"/>
  <c r="K124" i="8"/>
  <c r="J125" i="8"/>
  <c r="K125" i="8"/>
  <c r="J126" i="8"/>
  <c r="K126" i="8"/>
  <c r="J127" i="8"/>
  <c r="K127" i="8"/>
  <c r="J128" i="8"/>
  <c r="K128" i="8"/>
  <c r="J129" i="8"/>
  <c r="K129" i="8"/>
  <c r="J130" i="8"/>
  <c r="K130" i="8"/>
  <c r="J131" i="8"/>
  <c r="K131" i="8"/>
  <c r="J132" i="8"/>
  <c r="K132" i="8"/>
  <c r="J133" i="8"/>
  <c r="K133" i="8"/>
  <c r="J134" i="8"/>
  <c r="K134" i="8"/>
  <c r="J135" i="8"/>
  <c r="K135" i="8"/>
  <c r="J136" i="8"/>
  <c r="K136" i="8"/>
  <c r="J137" i="8"/>
  <c r="K137" i="8"/>
  <c r="J138" i="8"/>
  <c r="K138" i="8"/>
  <c r="J139" i="8"/>
  <c r="K139" i="8"/>
  <c r="J140" i="8"/>
  <c r="K140" i="8"/>
  <c r="J141" i="8"/>
  <c r="K141" i="8"/>
  <c r="J142" i="8"/>
  <c r="K142" i="8"/>
  <c r="J143" i="8"/>
  <c r="K143" i="8"/>
  <c r="J144" i="8"/>
  <c r="K144" i="8"/>
  <c r="J145" i="8"/>
  <c r="K145" i="8"/>
  <c r="J146" i="8"/>
  <c r="K146" i="8"/>
  <c r="J147" i="8"/>
  <c r="K147" i="8"/>
  <c r="J148" i="8"/>
  <c r="K148" i="8"/>
  <c r="J149" i="8"/>
  <c r="K149" i="8"/>
  <c r="J150" i="8"/>
  <c r="K150" i="8"/>
  <c r="J151" i="8"/>
  <c r="K151" i="8"/>
  <c r="J152" i="8"/>
  <c r="K152" i="8"/>
  <c r="J153" i="8"/>
  <c r="K153" i="8"/>
  <c r="J154" i="8"/>
  <c r="K154" i="8"/>
  <c r="J155" i="8"/>
  <c r="K155" i="8"/>
  <c r="J156" i="8"/>
  <c r="K156" i="8"/>
  <c r="J157" i="8"/>
  <c r="K157" i="8"/>
  <c r="J158" i="8"/>
  <c r="K158" i="8"/>
  <c r="J159" i="8"/>
  <c r="K159" i="8"/>
  <c r="J160" i="8"/>
  <c r="K160" i="8"/>
  <c r="J161" i="8"/>
  <c r="K161" i="8"/>
  <c r="J162" i="8"/>
  <c r="K162" i="8"/>
  <c r="J163" i="8"/>
  <c r="K163" i="8"/>
  <c r="J164" i="8"/>
  <c r="K164" i="8"/>
  <c r="J165" i="8"/>
  <c r="K165" i="8"/>
  <c r="J166" i="8"/>
  <c r="K166" i="8"/>
  <c r="J167" i="8"/>
  <c r="K167" i="8"/>
  <c r="J168" i="8"/>
  <c r="K168" i="8"/>
  <c r="J169" i="8"/>
  <c r="K169" i="8"/>
  <c r="J170" i="8"/>
  <c r="K170" i="8"/>
  <c r="J171" i="8"/>
  <c r="K171" i="8"/>
  <c r="J172" i="8"/>
  <c r="K172" i="8"/>
  <c r="J173" i="8"/>
  <c r="K173" i="8"/>
  <c r="J174" i="8"/>
  <c r="K174" i="8"/>
  <c r="J175" i="8"/>
  <c r="K175" i="8"/>
  <c r="J176" i="8"/>
  <c r="K176" i="8"/>
  <c r="J177" i="8"/>
  <c r="K177" i="8"/>
  <c r="J178" i="8"/>
  <c r="K178" i="8"/>
  <c r="J179" i="8"/>
  <c r="K179" i="8"/>
  <c r="J180" i="8"/>
  <c r="K180" i="8"/>
  <c r="J181" i="8"/>
  <c r="K181" i="8"/>
  <c r="J182" i="8"/>
  <c r="K182" i="8"/>
  <c r="J183" i="8"/>
  <c r="K183" i="8"/>
  <c r="J184" i="8"/>
  <c r="K184" i="8"/>
  <c r="J185" i="8"/>
  <c r="K185" i="8"/>
  <c r="J186" i="8"/>
  <c r="K186" i="8"/>
  <c r="J187" i="8"/>
  <c r="K187" i="8"/>
  <c r="J188" i="8"/>
  <c r="K188" i="8"/>
  <c r="J189" i="8"/>
  <c r="K189" i="8"/>
  <c r="J190" i="8"/>
  <c r="K190" i="8"/>
  <c r="J191" i="8"/>
  <c r="K191" i="8"/>
  <c r="J192" i="8"/>
  <c r="K192" i="8"/>
  <c r="J193" i="8"/>
  <c r="K193" i="8"/>
  <c r="J194" i="8"/>
  <c r="K194" i="8"/>
  <c r="J195" i="8"/>
  <c r="K195" i="8"/>
  <c r="J196" i="8"/>
  <c r="K196" i="8"/>
  <c r="J197" i="8"/>
  <c r="K197" i="8"/>
  <c r="J198" i="8"/>
  <c r="K198" i="8"/>
  <c r="J199" i="8"/>
  <c r="K199" i="8"/>
  <c r="J200" i="8"/>
  <c r="K200" i="8"/>
  <c r="J201" i="8"/>
  <c r="K201" i="8"/>
  <c r="J202" i="8"/>
  <c r="K202" i="8"/>
  <c r="J203" i="8"/>
  <c r="K203" i="8"/>
  <c r="J204" i="8"/>
  <c r="K204" i="8"/>
  <c r="J205" i="8"/>
  <c r="K205" i="8"/>
  <c r="J206" i="8"/>
  <c r="K206" i="8"/>
  <c r="J207" i="8"/>
  <c r="K207" i="8"/>
  <c r="J208" i="8"/>
  <c r="K208" i="8"/>
  <c r="J209" i="8"/>
  <c r="K209" i="8"/>
  <c r="J210" i="8"/>
  <c r="K210" i="8"/>
  <c r="J211" i="8"/>
  <c r="K211" i="8"/>
  <c r="J212" i="8"/>
  <c r="K212" i="8"/>
  <c r="J213" i="8"/>
  <c r="K213" i="8"/>
  <c r="J214" i="8"/>
  <c r="K214" i="8"/>
  <c r="J215" i="8"/>
  <c r="K215" i="8"/>
  <c r="J216" i="8"/>
  <c r="K216" i="8"/>
  <c r="J219" i="8"/>
  <c r="K219" i="8"/>
  <c r="J220" i="8"/>
  <c r="K220" i="8"/>
  <c r="J221" i="8"/>
  <c r="K221" i="8"/>
  <c r="J222" i="8"/>
  <c r="K222" i="8"/>
  <c r="J223" i="8"/>
  <c r="K223" i="8"/>
  <c r="J224" i="8"/>
  <c r="K224" i="8"/>
  <c r="J225" i="8"/>
  <c r="K225" i="8"/>
  <c r="J226" i="8"/>
  <c r="K226" i="8"/>
  <c r="J227" i="8"/>
  <c r="K227" i="8"/>
  <c r="J228" i="8"/>
  <c r="K228" i="8"/>
  <c r="J229" i="8"/>
  <c r="K229" i="8"/>
  <c r="J230" i="8"/>
  <c r="K230" i="8"/>
  <c r="J231" i="8"/>
  <c r="K231" i="8"/>
  <c r="J232" i="8"/>
  <c r="K232" i="8"/>
  <c r="J233" i="8"/>
  <c r="K233" i="8"/>
  <c r="J234" i="8"/>
  <c r="K234" i="8"/>
  <c r="J11" i="8"/>
  <c r="K11" i="8"/>
  <c r="J12" i="8"/>
  <c r="K12" i="8"/>
  <c r="J13" i="8"/>
  <c r="K13" i="8"/>
  <c r="K10" i="8"/>
  <c r="J10" i="8"/>
  <c r="J7" i="8"/>
  <c r="K7" i="8"/>
  <c r="J8" i="8"/>
  <c r="K8" i="8"/>
  <c r="K6" i="8"/>
  <c r="J6" i="8"/>
  <c r="F602" i="8"/>
  <c r="E602" i="8"/>
  <c r="F601" i="8"/>
  <c r="E601" i="8"/>
  <c r="F600" i="8"/>
  <c r="E600" i="8"/>
  <c r="F599" i="8"/>
  <c r="E599" i="8"/>
  <c r="F598" i="8"/>
  <c r="E598" i="8"/>
  <c r="F597" i="8"/>
  <c r="E597" i="8"/>
  <c r="F596" i="8"/>
  <c r="E596" i="8"/>
  <c r="F595" i="8"/>
  <c r="E595" i="8"/>
  <c r="F594" i="8"/>
  <c r="E594" i="8"/>
  <c r="F593" i="8"/>
  <c r="E593" i="8"/>
  <c r="F592" i="8"/>
  <c r="E592" i="8"/>
  <c r="F591" i="8"/>
  <c r="E591" i="8"/>
  <c r="F590" i="8"/>
  <c r="E590" i="8"/>
  <c r="F589" i="8"/>
  <c r="E589" i="8"/>
  <c r="F588" i="8"/>
  <c r="E588" i="8"/>
  <c r="F587" i="8"/>
  <c r="E587" i="8"/>
  <c r="F586" i="8"/>
  <c r="E586" i="8"/>
  <c r="F585" i="8"/>
  <c r="E585" i="8"/>
  <c r="F584" i="8"/>
  <c r="E584" i="8"/>
  <c r="F583" i="8"/>
  <c r="E583" i="8"/>
  <c r="F582" i="8"/>
  <c r="E582" i="8"/>
  <c r="F581" i="8"/>
  <c r="E581" i="8"/>
  <c r="F580" i="8"/>
  <c r="E580" i="8"/>
  <c r="F579" i="8"/>
  <c r="E579" i="8"/>
  <c r="F578" i="8"/>
  <c r="E578" i="8"/>
  <c r="F577" i="8"/>
  <c r="E577" i="8"/>
  <c r="F576" i="8"/>
  <c r="E576" i="8"/>
  <c r="F575" i="8"/>
  <c r="E575" i="8"/>
  <c r="F574" i="8"/>
  <c r="E574" i="8"/>
  <c r="F573" i="8"/>
  <c r="E573" i="8"/>
  <c r="F572" i="8"/>
  <c r="E572" i="8"/>
  <c r="F571" i="8"/>
  <c r="E571" i="8"/>
  <c r="F570" i="8"/>
  <c r="E570" i="8"/>
  <c r="F569" i="8"/>
  <c r="E569" i="8"/>
  <c r="F568" i="8"/>
  <c r="E568" i="8"/>
  <c r="F567" i="8"/>
  <c r="E567" i="8"/>
  <c r="F566" i="8"/>
  <c r="E566" i="8"/>
  <c r="F565" i="8"/>
  <c r="E565" i="8"/>
  <c r="F564" i="8"/>
  <c r="E564" i="8"/>
  <c r="F563" i="8"/>
  <c r="E563" i="8"/>
  <c r="F562" i="8"/>
  <c r="E562" i="8"/>
  <c r="F561" i="8"/>
  <c r="E561" i="8"/>
  <c r="F560" i="8"/>
  <c r="E560" i="8"/>
  <c r="F559" i="8"/>
  <c r="E559" i="8"/>
  <c r="F558" i="8"/>
  <c r="E558" i="8"/>
  <c r="F557" i="8"/>
  <c r="E557" i="8"/>
  <c r="F556" i="8"/>
  <c r="E556" i="8"/>
  <c r="F555" i="8"/>
  <c r="E555" i="8"/>
  <c r="F554" i="8"/>
  <c r="E554" i="8"/>
  <c r="F553" i="8"/>
  <c r="E553" i="8"/>
  <c r="F552" i="8"/>
  <c r="E552" i="8"/>
  <c r="F551" i="8"/>
  <c r="E551" i="8"/>
  <c r="F550" i="8"/>
  <c r="E550" i="8"/>
  <c r="F549" i="8"/>
  <c r="E549" i="8"/>
  <c r="F548" i="8"/>
  <c r="E548" i="8"/>
  <c r="F547" i="8"/>
  <c r="E547" i="8"/>
  <c r="F546" i="8"/>
  <c r="E546" i="8"/>
  <c r="F545" i="8"/>
  <c r="E545" i="8"/>
  <c r="F544" i="8"/>
  <c r="E544" i="8"/>
  <c r="F543" i="8"/>
  <c r="E543" i="8"/>
  <c r="F542" i="8"/>
  <c r="E542" i="8"/>
  <c r="F541" i="8"/>
  <c r="E541" i="8"/>
  <c r="F540" i="8"/>
  <c r="E540" i="8"/>
  <c r="F539" i="8"/>
  <c r="E539" i="8"/>
  <c r="F538" i="8"/>
  <c r="E538" i="8"/>
  <c r="F537" i="8"/>
  <c r="E537" i="8"/>
  <c r="F536" i="8"/>
  <c r="E536" i="8"/>
  <c r="F535" i="8"/>
  <c r="E535" i="8"/>
  <c r="F534" i="8"/>
  <c r="E534" i="8"/>
  <c r="F533" i="8"/>
  <c r="E533" i="8"/>
  <c r="F532" i="8"/>
  <c r="E532" i="8"/>
  <c r="F531" i="8"/>
  <c r="E531" i="8"/>
  <c r="F530" i="8"/>
  <c r="E530" i="8"/>
  <c r="F529" i="8"/>
  <c r="E529" i="8"/>
  <c r="F528" i="8"/>
  <c r="E528" i="8"/>
  <c r="F527" i="8"/>
  <c r="E527" i="8"/>
  <c r="F526" i="8"/>
  <c r="E526" i="8"/>
  <c r="F525" i="8"/>
  <c r="E525" i="8"/>
  <c r="F524" i="8"/>
  <c r="E524" i="8"/>
  <c r="F523" i="8"/>
  <c r="E523" i="8"/>
  <c r="F522" i="8"/>
  <c r="E522" i="8"/>
  <c r="F521" i="8"/>
  <c r="E521" i="8"/>
  <c r="F520" i="8"/>
  <c r="E520" i="8"/>
  <c r="F519" i="8"/>
  <c r="E519" i="8"/>
  <c r="F518" i="8"/>
  <c r="E518" i="8"/>
  <c r="F517" i="8"/>
  <c r="E517" i="8"/>
  <c r="F516" i="8"/>
  <c r="E516" i="8"/>
  <c r="F515" i="8"/>
  <c r="E515" i="8"/>
  <c r="F514" i="8"/>
  <c r="E514" i="8"/>
  <c r="F513" i="8"/>
  <c r="E513" i="8"/>
  <c r="F512" i="8"/>
  <c r="E512" i="8"/>
  <c r="F511" i="8"/>
  <c r="E511" i="8"/>
  <c r="F510" i="8"/>
  <c r="E510" i="8"/>
  <c r="F509" i="8"/>
  <c r="E509" i="8"/>
  <c r="F508" i="8"/>
  <c r="E508" i="8"/>
  <c r="F507" i="8"/>
  <c r="E507" i="8"/>
  <c r="F506" i="8"/>
  <c r="E506" i="8"/>
  <c r="F505" i="8"/>
  <c r="E505" i="8"/>
  <c r="F504" i="8"/>
  <c r="E504" i="8"/>
  <c r="F503" i="8"/>
  <c r="E503" i="8"/>
  <c r="F502" i="8"/>
  <c r="E502" i="8"/>
  <c r="F501" i="8"/>
  <c r="E501" i="8"/>
  <c r="F500" i="8"/>
  <c r="E500" i="8"/>
  <c r="F499" i="8"/>
  <c r="E499" i="8"/>
  <c r="F498" i="8"/>
  <c r="E498" i="8"/>
  <c r="F497" i="8"/>
  <c r="E497" i="8"/>
  <c r="F496" i="8"/>
  <c r="E496" i="8"/>
  <c r="F495" i="8"/>
  <c r="E495" i="8"/>
  <c r="F494" i="8"/>
  <c r="E494" i="8"/>
  <c r="F493" i="8"/>
  <c r="E493" i="8"/>
  <c r="F492" i="8"/>
  <c r="E492" i="8"/>
  <c r="F491" i="8"/>
  <c r="E491" i="8"/>
  <c r="F490" i="8"/>
  <c r="E490" i="8"/>
  <c r="F489" i="8"/>
  <c r="E489" i="8"/>
  <c r="F488" i="8"/>
  <c r="E488" i="8"/>
  <c r="F487" i="8"/>
  <c r="E487" i="8"/>
  <c r="F486" i="8"/>
  <c r="E486" i="8"/>
  <c r="F485" i="8"/>
  <c r="E485" i="8"/>
  <c r="F484" i="8"/>
  <c r="E484" i="8"/>
  <c r="F483" i="8"/>
  <c r="E483" i="8"/>
  <c r="F482" i="8"/>
  <c r="E482" i="8"/>
  <c r="F481" i="8"/>
  <c r="E481" i="8"/>
  <c r="F480" i="8"/>
  <c r="E480" i="8"/>
  <c r="F479" i="8"/>
  <c r="E479" i="8"/>
  <c r="F478" i="8"/>
  <c r="E478" i="8"/>
  <c r="F477" i="8"/>
  <c r="E477" i="8"/>
  <c r="F476" i="8"/>
  <c r="E476" i="8"/>
  <c r="F475" i="8"/>
  <c r="E475" i="8"/>
  <c r="F474" i="8"/>
  <c r="F473" i="8"/>
  <c r="E473" i="8"/>
  <c r="F472" i="8"/>
  <c r="E472" i="8"/>
  <c r="F471" i="8"/>
  <c r="E471" i="8"/>
  <c r="F470" i="8"/>
  <c r="E470" i="8"/>
  <c r="F469" i="8"/>
  <c r="E469" i="8"/>
  <c r="F468" i="8"/>
  <c r="E468" i="8"/>
  <c r="F467" i="8"/>
  <c r="E467" i="8"/>
  <c r="F466" i="8"/>
  <c r="E466" i="8"/>
  <c r="F465" i="8"/>
  <c r="E465" i="8"/>
  <c r="F464" i="8"/>
  <c r="E464" i="8"/>
  <c r="F463" i="8"/>
  <c r="E463" i="8"/>
  <c r="F462" i="8"/>
  <c r="E462" i="8"/>
  <c r="F461" i="8"/>
  <c r="E461" i="8"/>
  <c r="F460" i="8"/>
  <c r="E460" i="8"/>
  <c r="F459" i="8"/>
  <c r="E459" i="8"/>
  <c r="F458" i="8"/>
  <c r="E458" i="8"/>
  <c r="F457" i="8"/>
  <c r="E457" i="8"/>
  <c r="F456" i="8"/>
  <c r="E456" i="8"/>
  <c r="F455" i="8"/>
  <c r="E455" i="8"/>
  <c r="F454" i="8"/>
  <c r="E454" i="8"/>
  <c r="F453" i="8"/>
  <c r="E453" i="8"/>
  <c r="F452" i="8"/>
  <c r="E452" i="8"/>
  <c r="F451" i="8"/>
  <c r="E451" i="8"/>
  <c r="F450" i="8"/>
  <c r="E450" i="8"/>
  <c r="F449" i="8"/>
  <c r="E449" i="8"/>
  <c r="F448" i="8"/>
  <c r="E448" i="8"/>
  <c r="F447" i="8"/>
  <c r="E447" i="8"/>
  <c r="F446" i="8"/>
  <c r="E446" i="8"/>
  <c r="F445" i="8"/>
  <c r="E445" i="8"/>
  <c r="F444" i="8"/>
  <c r="E444" i="8"/>
  <c r="F443" i="8"/>
  <c r="E443" i="8"/>
  <c r="F442" i="8"/>
  <c r="E442" i="8"/>
  <c r="F441" i="8"/>
  <c r="E441" i="8"/>
  <c r="F440" i="8"/>
  <c r="E440" i="8"/>
  <c r="F439" i="8"/>
  <c r="E439" i="8"/>
  <c r="F438" i="8"/>
  <c r="E438" i="8"/>
  <c r="F437" i="8"/>
  <c r="E437" i="8"/>
  <c r="F436" i="8"/>
  <c r="E436" i="8"/>
  <c r="F435" i="8"/>
  <c r="E435" i="8"/>
  <c r="F434" i="8"/>
  <c r="E434" i="8"/>
  <c r="F433" i="8"/>
  <c r="E433" i="8"/>
  <c r="F432" i="8"/>
  <c r="E432" i="8"/>
  <c r="F431" i="8"/>
  <c r="E431" i="8"/>
  <c r="F430" i="8"/>
  <c r="E430" i="8"/>
  <c r="F429" i="8"/>
  <c r="E429" i="8"/>
  <c r="F428" i="8"/>
  <c r="E428" i="8"/>
  <c r="F427" i="8"/>
  <c r="E427" i="8"/>
  <c r="F426" i="8"/>
  <c r="E426" i="8"/>
  <c r="F425" i="8"/>
  <c r="E425" i="8"/>
  <c r="F424" i="8"/>
  <c r="E424" i="8"/>
  <c r="F423" i="8"/>
  <c r="E423" i="8"/>
  <c r="F422" i="8"/>
  <c r="E422" i="8"/>
  <c r="F421" i="8"/>
  <c r="E421" i="8"/>
  <c r="F420" i="8"/>
  <c r="E420" i="8"/>
  <c r="F419" i="8"/>
  <c r="E419" i="8"/>
  <c r="F418" i="8"/>
  <c r="E418" i="8"/>
  <c r="F417" i="8"/>
  <c r="E417" i="8"/>
  <c r="F416" i="8"/>
  <c r="E416" i="8"/>
  <c r="F415" i="8"/>
  <c r="E415" i="8"/>
  <c r="F414" i="8"/>
  <c r="E414" i="8"/>
  <c r="F413" i="8"/>
  <c r="E413" i="8"/>
  <c r="F412" i="8"/>
  <c r="E412" i="8"/>
  <c r="F411" i="8"/>
  <c r="E411" i="8"/>
  <c r="F410" i="8"/>
  <c r="E410" i="8"/>
  <c r="F409" i="8"/>
  <c r="E409" i="8"/>
  <c r="F408" i="8"/>
  <c r="E408" i="8"/>
  <c r="F407" i="8"/>
  <c r="E407" i="8"/>
  <c r="F406" i="8"/>
  <c r="E406" i="8"/>
  <c r="F405" i="8"/>
  <c r="E405" i="8"/>
  <c r="F404" i="8"/>
  <c r="E404" i="8"/>
  <c r="F403" i="8"/>
  <c r="E403" i="8"/>
  <c r="F402" i="8"/>
  <c r="E402" i="8"/>
  <c r="F401" i="8"/>
  <c r="E401" i="8"/>
  <c r="F400" i="8"/>
  <c r="E400" i="8"/>
  <c r="F399" i="8"/>
  <c r="E399" i="8"/>
  <c r="F398" i="8"/>
  <c r="E398" i="8"/>
  <c r="F397" i="8"/>
  <c r="E397" i="8"/>
  <c r="F396" i="8"/>
  <c r="E396" i="8"/>
  <c r="F395" i="8"/>
  <c r="E395" i="8"/>
  <c r="F394" i="8"/>
  <c r="E394" i="8"/>
  <c r="F393" i="8"/>
  <c r="E393" i="8"/>
  <c r="F392" i="8"/>
  <c r="E392" i="8"/>
  <c r="F391" i="8"/>
  <c r="E391" i="8"/>
  <c r="F390" i="8"/>
  <c r="E390" i="8"/>
  <c r="F389" i="8"/>
  <c r="E389" i="8"/>
  <c r="F388" i="8"/>
  <c r="E388" i="8"/>
  <c r="F387" i="8"/>
  <c r="E387" i="8"/>
  <c r="F386" i="8"/>
  <c r="E386" i="8"/>
  <c r="F385" i="8"/>
  <c r="E385" i="8"/>
  <c r="F384" i="8"/>
  <c r="E384" i="8"/>
  <c r="F383" i="8"/>
  <c r="E383" i="8"/>
  <c r="F382" i="8"/>
  <c r="E382" i="8"/>
  <c r="F381" i="8"/>
  <c r="E381" i="8"/>
  <c r="F380" i="8"/>
  <c r="E380" i="8"/>
  <c r="F379" i="8"/>
  <c r="E379" i="8"/>
  <c r="F378" i="8"/>
  <c r="E378" i="8"/>
  <c r="F377" i="8"/>
  <c r="E377" i="8"/>
  <c r="F376" i="8"/>
  <c r="E376" i="8"/>
  <c r="F375" i="8"/>
  <c r="E375" i="8"/>
  <c r="F374" i="8"/>
  <c r="E374" i="8"/>
  <c r="F373" i="8"/>
  <c r="E373" i="8"/>
  <c r="F372" i="8"/>
  <c r="E372" i="8"/>
  <c r="F371" i="8"/>
  <c r="E371" i="8"/>
  <c r="F370" i="8"/>
  <c r="E370" i="8"/>
  <c r="F369" i="8"/>
  <c r="E369" i="8"/>
  <c r="F368" i="8"/>
  <c r="E368" i="8"/>
  <c r="F367" i="8"/>
  <c r="E367" i="8"/>
  <c r="F366" i="8"/>
  <c r="E366" i="8"/>
  <c r="F365" i="8"/>
  <c r="E365" i="8"/>
  <c r="F364" i="8"/>
  <c r="E364" i="8"/>
  <c r="F363" i="8"/>
  <c r="E363" i="8"/>
  <c r="F362" i="8"/>
  <c r="E362" i="8"/>
  <c r="F361" i="8"/>
  <c r="E361" i="8"/>
  <c r="F360" i="8"/>
  <c r="E360" i="8"/>
  <c r="F359" i="8"/>
  <c r="E359" i="8"/>
  <c r="F358" i="8"/>
  <c r="E358" i="8"/>
  <c r="F357" i="8"/>
  <c r="E357" i="8"/>
  <c r="F356" i="8"/>
  <c r="E356" i="8"/>
  <c r="F355" i="8"/>
  <c r="E355" i="8"/>
  <c r="F354" i="8"/>
  <c r="E354" i="8"/>
  <c r="F353" i="8"/>
  <c r="E353" i="8"/>
  <c r="F352" i="8"/>
  <c r="E352" i="8"/>
  <c r="F351" i="8"/>
  <c r="E351" i="8"/>
  <c r="F350" i="8"/>
  <c r="E350" i="8"/>
  <c r="F349" i="8"/>
  <c r="E349" i="8"/>
  <c r="F348" i="8"/>
  <c r="E348" i="8"/>
  <c r="F347" i="8"/>
  <c r="E347" i="8"/>
  <c r="O670" i="9"/>
  <c r="O671" i="9"/>
  <c r="O672" i="9"/>
  <c r="O673" i="9"/>
  <c r="O674" i="9"/>
  <c r="O675" i="9"/>
  <c r="O676" i="9"/>
  <c r="O677" i="9"/>
  <c r="O678" i="9"/>
  <c r="O679" i="9"/>
  <c r="O680" i="9"/>
  <c r="O681" i="9"/>
  <c r="O682" i="9"/>
  <c r="O683" i="9"/>
  <c r="O684" i="9"/>
  <c r="O685" i="9"/>
  <c r="O686" i="9"/>
  <c r="O687" i="9"/>
  <c r="O688" i="9"/>
  <c r="O689" i="9"/>
  <c r="O690" i="9"/>
  <c r="O691" i="9"/>
  <c r="O692" i="9"/>
  <c r="O693" i="9"/>
  <c r="O694" i="9"/>
  <c r="O695" i="9"/>
  <c r="O696" i="9"/>
  <c r="O697" i="9"/>
  <c r="O698" i="9"/>
  <c r="O699" i="9"/>
  <c r="O700" i="9"/>
  <c r="O701" i="9"/>
  <c r="O702" i="9"/>
  <c r="O703" i="9"/>
  <c r="O704" i="9"/>
  <c r="O705" i="9"/>
  <c r="O706" i="9"/>
  <c r="O707" i="9"/>
  <c r="O708" i="9"/>
  <c r="O709" i="9"/>
  <c r="O710" i="9"/>
  <c r="O711" i="9"/>
  <c r="O712" i="9"/>
  <c r="O669" i="9"/>
  <c r="O357" i="9"/>
  <c r="O358" i="9"/>
  <c r="O359" i="9"/>
  <c r="O360" i="9"/>
  <c r="O361" i="9"/>
  <c r="O362" i="9"/>
  <c r="O363" i="9"/>
  <c r="O364" i="9"/>
  <c r="O365" i="9"/>
  <c r="O356" i="9"/>
  <c r="O341" i="9"/>
  <c r="O340" i="9"/>
  <c r="O339" i="9"/>
  <c r="O338" i="9"/>
  <c r="O337" i="9"/>
  <c r="O152" i="9"/>
  <c r="O151" i="9"/>
  <c r="O150" i="9"/>
  <c r="O149" i="9"/>
  <c r="O148" i="9"/>
  <c r="O147" i="9"/>
  <c r="O146" i="9"/>
  <c r="O145" i="9"/>
  <c r="O144" i="9"/>
  <c r="O106" i="9"/>
  <c r="O105" i="9"/>
  <c r="O104" i="9"/>
  <c r="O103" i="9"/>
  <c r="O102" i="9"/>
  <c r="O101" i="9"/>
  <c r="O100" i="9"/>
  <c r="O99" i="9"/>
  <c r="O98" i="9"/>
  <c r="O155" i="9"/>
  <c r="O156" i="9"/>
  <c r="O157" i="9"/>
  <c r="O158" i="9"/>
  <c r="O159" i="9"/>
  <c r="O160" i="9"/>
  <c r="O161" i="9"/>
  <c r="O162" i="9"/>
  <c r="O163" i="9"/>
  <c r="O164" i="9"/>
  <c r="O165" i="9"/>
  <c r="O166" i="9"/>
  <c r="O167" i="9"/>
  <c r="O168" i="9"/>
  <c r="O154"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170" i="9"/>
  <c r="O253" i="9"/>
  <c r="O252" i="9"/>
  <c r="O251" i="9"/>
  <c r="O250" i="9"/>
  <c r="O346" i="9"/>
  <c r="O345" i="9"/>
  <c r="O344" i="9"/>
  <c r="O343" i="9"/>
  <c r="O437" i="9"/>
  <c r="O436" i="9"/>
  <c r="O435" i="9"/>
  <c r="O434" i="9"/>
  <c r="O448" i="9"/>
  <c r="O447" i="9"/>
  <c r="O446" i="9"/>
  <c r="O445" i="9"/>
  <c r="O444" i="9"/>
  <c r="O443" i="9"/>
  <c r="O442" i="9"/>
  <c r="O354" i="9"/>
  <c r="O353" i="9"/>
  <c r="O352" i="9"/>
  <c r="O351" i="9"/>
  <c r="O350" i="9"/>
  <c r="O349" i="9"/>
  <c r="O348" i="9"/>
  <c r="O116" i="9"/>
  <c r="O115" i="9"/>
  <c r="O114" i="9"/>
  <c r="O113" i="9"/>
  <c r="O112" i="9"/>
  <c r="O111" i="9"/>
  <c r="O110" i="9"/>
  <c r="O93" i="9"/>
  <c r="O92" i="9"/>
  <c r="O91" i="9"/>
  <c r="O90" i="9"/>
  <c r="O89" i="9"/>
  <c r="O88" i="9"/>
  <c r="O87" i="9"/>
  <c r="O81" i="9"/>
  <c r="O80" i="9"/>
  <c r="O79" i="9"/>
  <c r="O120" i="9"/>
  <c r="O119" i="9"/>
  <c r="O118" i="9"/>
  <c r="O135" i="9"/>
  <c r="O134" i="9"/>
  <c r="O133" i="9"/>
  <c r="O228" i="9"/>
  <c r="O227" i="9"/>
  <c r="O226" i="9"/>
  <c r="O241" i="9"/>
  <c r="O240" i="9"/>
  <c r="O239" i="9"/>
  <c r="O276" i="9"/>
  <c r="O275" i="9"/>
  <c r="O274" i="9"/>
  <c r="O288" i="9"/>
  <c r="O287" i="9"/>
  <c r="O286" i="9"/>
  <c r="O382" i="9"/>
  <c r="O381" i="9"/>
  <c r="O380" i="9"/>
  <c r="O618" i="9"/>
  <c r="O617" i="9"/>
  <c r="O616" i="9"/>
  <c r="O467" i="9"/>
  <c r="O466" i="9"/>
  <c r="O463" i="9"/>
  <c r="O462" i="9"/>
  <c r="O432" i="9"/>
  <c r="O431" i="9"/>
  <c r="O374" i="9"/>
  <c r="O373" i="9"/>
  <c r="O371" i="9"/>
  <c r="O370" i="9"/>
  <c r="O368" i="9"/>
  <c r="O367" i="9"/>
  <c r="O303" i="9"/>
  <c r="O302" i="9"/>
  <c r="O298" i="9"/>
  <c r="O297" i="9"/>
  <c r="O283" i="9"/>
  <c r="O282" i="9"/>
  <c r="O279" i="9"/>
  <c r="O278" i="9"/>
  <c r="O234" i="9"/>
  <c r="O233" i="9"/>
  <c r="O231" i="9"/>
  <c r="O230" i="9"/>
  <c r="O607" i="9"/>
  <c r="O596" i="9"/>
  <c r="O488" i="9"/>
  <c r="O485" i="9"/>
  <c r="O475" i="9"/>
  <c r="O469" i="9"/>
  <c r="O471" i="9"/>
  <c r="O439" i="9"/>
  <c r="O420" i="9"/>
  <c r="O401" i="9"/>
  <c r="O392" i="9"/>
  <c r="O293" i="9"/>
  <c r="O291" i="9"/>
  <c r="O272" i="9"/>
  <c r="O259" i="9"/>
  <c r="O257" i="9"/>
  <c r="O255" i="9"/>
  <c r="O247" i="9"/>
  <c r="O244" i="9"/>
  <c r="O237" i="9"/>
  <c r="O122" i="9"/>
  <c r="O108" i="9"/>
  <c r="O96" i="9"/>
  <c r="O77" i="9"/>
  <c r="O76" i="9"/>
  <c r="N712" i="9"/>
  <c r="N670" i="9"/>
  <c r="N671" i="9"/>
  <c r="N672" i="9"/>
  <c r="N673" i="9"/>
  <c r="N674" i="9"/>
  <c r="N675" i="9"/>
  <c r="N676" i="9"/>
  <c r="N677" i="9"/>
  <c r="N678" i="9"/>
  <c r="N679" i="9"/>
  <c r="N680" i="9"/>
  <c r="N681" i="9"/>
  <c r="N682" i="9"/>
  <c r="N683" i="9"/>
  <c r="N684" i="9"/>
  <c r="N685" i="9"/>
  <c r="N686" i="9"/>
  <c r="N687" i="9"/>
  <c r="N688" i="9"/>
  <c r="N689" i="9"/>
  <c r="N690" i="9"/>
  <c r="N691" i="9"/>
  <c r="N692" i="9"/>
  <c r="N693" i="9"/>
  <c r="N694" i="9"/>
  <c r="N695" i="9"/>
  <c r="N696" i="9"/>
  <c r="N697" i="9"/>
  <c r="N698" i="9"/>
  <c r="N699" i="9"/>
  <c r="N700" i="9"/>
  <c r="N701" i="9"/>
  <c r="N702" i="9"/>
  <c r="N703" i="9"/>
  <c r="N704" i="9"/>
  <c r="N705" i="9"/>
  <c r="N706" i="9"/>
  <c r="N707" i="9"/>
  <c r="N708" i="9"/>
  <c r="N709" i="9"/>
  <c r="N710" i="9"/>
  <c r="N711" i="9"/>
  <c r="N669" i="9"/>
  <c r="N667" i="9"/>
  <c r="N666" i="9"/>
  <c r="N662" i="9"/>
  <c r="N661" i="9"/>
  <c r="N657" i="9"/>
  <c r="N656" i="9"/>
  <c r="N664" i="9"/>
  <c r="N649" i="9"/>
  <c r="L669" i="9"/>
  <c r="L670" i="9"/>
  <c r="L671" i="9"/>
  <c r="L672" i="9"/>
  <c r="L673" i="9"/>
  <c r="L674" i="9"/>
  <c r="L675" i="9"/>
  <c r="L676" i="9"/>
  <c r="L677" i="9"/>
  <c r="L678" i="9"/>
  <c r="L679" i="9"/>
  <c r="L680" i="9"/>
  <c r="L681" i="9"/>
  <c r="L682" i="9"/>
  <c r="L683" i="9"/>
  <c r="L684" i="9"/>
  <c r="L685" i="9"/>
  <c r="L686" i="9"/>
  <c r="L687" i="9"/>
  <c r="L688" i="9"/>
  <c r="L689" i="9"/>
  <c r="L690" i="9"/>
  <c r="L691" i="9"/>
  <c r="L692" i="9"/>
  <c r="L693" i="9"/>
  <c r="L694" i="9"/>
  <c r="L695" i="9"/>
  <c r="L696" i="9"/>
  <c r="L697" i="9"/>
  <c r="L698" i="9"/>
  <c r="L699" i="9"/>
  <c r="L700" i="9"/>
  <c r="L701" i="9"/>
  <c r="L702" i="9"/>
  <c r="L703" i="9"/>
  <c r="L704" i="9"/>
  <c r="L705" i="9"/>
  <c r="L706" i="9"/>
  <c r="L707" i="9"/>
  <c r="L708" i="9"/>
  <c r="L709" i="9"/>
  <c r="L710" i="9"/>
  <c r="L711" i="9"/>
  <c r="L712" i="9"/>
  <c r="L668" i="9"/>
  <c r="M631" i="9"/>
  <c r="M632" i="9"/>
  <c r="M633" i="9"/>
  <c r="M634" i="9"/>
  <c r="M635" i="9"/>
  <c r="M636" i="9"/>
  <c r="M637" i="9"/>
  <c r="M638" i="9"/>
  <c r="M639" i="9"/>
  <c r="M640" i="9"/>
  <c r="M641" i="9"/>
  <c r="M642" i="9"/>
  <c r="M643" i="9"/>
  <c r="M644" i="9"/>
  <c r="M645" i="9"/>
  <c r="M646" i="9"/>
  <c r="M647" i="9"/>
  <c r="M648" i="9"/>
  <c r="M649" i="9"/>
  <c r="M650" i="9"/>
  <c r="M651" i="9"/>
  <c r="M652" i="9"/>
  <c r="M653" i="9"/>
  <c r="M654" i="9"/>
  <c r="M655" i="9"/>
  <c r="M656" i="9"/>
  <c r="M657" i="9"/>
  <c r="M658" i="9"/>
  <c r="M659" i="9"/>
  <c r="M660" i="9"/>
  <c r="M661" i="9"/>
  <c r="M662" i="9"/>
  <c r="M663" i="9"/>
  <c r="M664" i="9"/>
  <c r="M665" i="9"/>
  <c r="M666" i="9"/>
  <c r="M667" i="9"/>
  <c r="M668" i="9"/>
  <c r="M669" i="9"/>
  <c r="M670" i="9"/>
  <c r="M671" i="9"/>
  <c r="M672" i="9"/>
  <c r="M673" i="9"/>
  <c r="M674" i="9"/>
  <c r="M675" i="9"/>
  <c r="M676" i="9"/>
  <c r="M677" i="9"/>
  <c r="M678" i="9"/>
  <c r="M679" i="9"/>
  <c r="M680" i="9"/>
  <c r="M681" i="9"/>
  <c r="M682" i="9"/>
  <c r="M683" i="9"/>
  <c r="M684" i="9"/>
  <c r="M685" i="9"/>
  <c r="M686" i="9"/>
  <c r="M687" i="9"/>
  <c r="M688" i="9"/>
  <c r="M689" i="9"/>
  <c r="M690" i="9"/>
  <c r="M691" i="9"/>
  <c r="M692" i="9"/>
  <c r="M693" i="9"/>
  <c r="M694" i="9"/>
  <c r="M695" i="9"/>
  <c r="M696" i="9"/>
  <c r="M697" i="9"/>
  <c r="M698" i="9"/>
  <c r="M699" i="9"/>
  <c r="M700" i="9"/>
  <c r="M701" i="9"/>
  <c r="M702" i="9"/>
  <c r="M703" i="9"/>
  <c r="M704" i="9"/>
  <c r="M705" i="9"/>
  <c r="M706" i="9"/>
  <c r="M707" i="9"/>
  <c r="M708" i="9"/>
  <c r="M709" i="9"/>
  <c r="M710" i="9"/>
  <c r="M711" i="9"/>
  <c r="M712" i="9"/>
  <c r="M630" i="9"/>
  <c r="L61" i="9"/>
  <c r="L60" i="9"/>
  <c r="L59" i="9"/>
  <c r="L58" i="9"/>
  <c r="L350" i="9"/>
  <c r="L349" i="9"/>
  <c r="L348" i="9"/>
  <c r="L347" i="9"/>
  <c r="L666" i="9"/>
  <c r="L303" i="9"/>
  <c r="L286" i="9"/>
  <c r="L279" i="9"/>
  <c r="L239" i="9"/>
  <c r="L133" i="9"/>
  <c r="L103" i="9"/>
  <c r="L94" i="9"/>
  <c r="L80" i="9"/>
  <c r="L78" i="9"/>
  <c r="L66" i="9"/>
  <c r="L63" i="9"/>
  <c r="L49" i="9"/>
  <c r="K631" i="9"/>
  <c r="K632" i="9"/>
  <c r="K633" i="9"/>
  <c r="K634" i="9"/>
  <c r="K635" i="9"/>
  <c r="K636" i="9"/>
  <c r="K637" i="9"/>
  <c r="K638" i="9"/>
  <c r="K639" i="9"/>
  <c r="K640" i="9"/>
  <c r="K641" i="9"/>
  <c r="K642" i="9"/>
  <c r="K643" i="9"/>
  <c r="K644" i="9"/>
  <c r="K645" i="9"/>
  <c r="K646" i="9"/>
  <c r="K647" i="9"/>
  <c r="K648" i="9"/>
  <c r="K649" i="9"/>
  <c r="K650" i="9"/>
  <c r="K651" i="9"/>
  <c r="K652" i="9"/>
  <c r="K653" i="9"/>
  <c r="K654" i="9"/>
  <c r="K655" i="9"/>
  <c r="K656" i="9"/>
  <c r="K657" i="9"/>
  <c r="K658" i="9"/>
  <c r="K659" i="9"/>
  <c r="K660" i="9"/>
  <c r="K661" i="9"/>
  <c r="K662" i="9"/>
  <c r="K663" i="9"/>
  <c r="K664" i="9"/>
  <c r="K665" i="9"/>
  <c r="K666" i="9"/>
  <c r="K667" i="9"/>
  <c r="K668" i="9"/>
  <c r="K669" i="9"/>
  <c r="K670" i="9"/>
  <c r="K671" i="9"/>
  <c r="K672" i="9"/>
  <c r="K673" i="9"/>
  <c r="K674" i="9"/>
  <c r="K675" i="9"/>
  <c r="K676" i="9"/>
  <c r="K677" i="9"/>
  <c r="K678" i="9"/>
  <c r="K679" i="9"/>
  <c r="K680" i="9"/>
  <c r="K681" i="9"/>
  <c r="K682" i="9"/>
  <c r="K683" i="9"/>
  <c r="K684" i="9"/>
  <c r="K685" i="9"/>
  <c r="K686" i="9"/>
  <c r="K687" i="9"/>
  <c r="K688" i="9"/>
  <c r="K689" i="9"/>
  <c r="K690" i="9"/>
  <c r="K691" i="9"/>
  <c r="K692" i="9"/>
  <c r="K693" i="9"/>
  <c r="K694" i="9"/>
  <c r="K695" i="9"/>
  <c r="K696" i="9"/>
  <c r="K697" i="9"/>
  <c r="K698" i="9"/>
  <c r="K699" i="9"/>
  <c r="K700" i="9"/>
  <c r="K701" i="9"/>
  <c r="K702" i="9"/>
  <c r="K703" i="9"/>
  <c r="K704" i="9"/>
  <c r="K705" i="9"/>
  <c r="K706" i="9"/>
  <c r="K707" i="9"/>
  <c r="K708" i="9"/>
  <c r="K709" i="9"/>
  <c r="K710" i="9"/>
  <c r="K711" i="9"/>
  <c r="K712" i="9"/>
  <c r="K630" i="9"/>
  <c r="J670" i="9"/>
  <c r="J671" i="9"/>
  <c r="J672" i="9"/>
  <c r="J673" i="9"/>
  <c r="J674" i="9"/>
  <c r="J675" i="9"/>
  <c r="J676" i="9"/>
  <c r="J677" i="9"/>
  <c r="J678" i="9"/>
  <c r="J679" i="9"/>
  <c r="J680" i="9"/>
  <c r="J681" i="9"/>
  <c r="J682" i="9"/>
  <c r="J683" i="9"/>
  <c r="J684" i="9"/>
  <c r="J685" i="9"/>
  <c r="J686" i="9"/>
  <c r="J687" i="9"/>
  <c r="J688" i="9"/>
  <c r="J689" i="9"/>
  <c r="J690" i="9"/>
  <c r="J691" i="9"/>
  <c r="J692" i="9"/>
  <c r="J693" i="9"/>
  <c r="J694" i="9"/>
  <c r="J695" i="9"/>
  <c r="J696" i="9"/>
  <c r="J697" i="9"/>
  <c r="J698" i="9"/>
  <c r="J699" i="9"/>
  <c r="J700" i="9"/>
  <c r="J701" i="9"/>
  <c r="J702" i="9"/>
  <c r="J703" i="9"/>
  <c r="J704" i="9"/>
  <c r="J705" i="9"/>
  <c r="J706" i="9"/>
  <c r="J707" i="9"/>
  <c r="J708" i="9"/>
  <c r="J709" i="9"/>
  <c r="J710" i="9"/>
  <c r="J711" i="9"/>
  <c r="J712" i="9"/>
  <c r="J669" i="9"/>
  <c r="J344" i="9"/>
  <c r="J343" i="9"/>
  <c r="J342" i="9"/>
  <c r="J341" i="9"/>
  <c r="J340" i="9"/>
  <c r="J339" i="9"/>
  <c r="J338" i="9"/>
  <c r="J337" i="9"/>
  <c r="J458" i="9"/>
  <c r="J457" i="9"/>
  <c r="J456" i="9"/>
  <c r="J455" i="9"/>
  <c r="J454" i="9"/>
  <c r="J453" i="9"/>
  <c r="J331" i="9"/>
  <c r="J330" i="9"/>
  <c r="J329" i="9"/>
  <c r="J328" i="9"/>
  <c r="J326" i="9"/>
  <c r="J325" i="9"/>
  <c r="J324" i="9"/>
  <c r="J323" i="9"/>
  <c r="J448" i="9"/>
  <c r="J447" i="9"/>
  <c r="J446" i="9"/>
  <c r="J290" i="9"/>
  <c r="J289" i="9"/>
  <c r="J288" i="9"/>
  <c r="J259" i="9"/>
  <c r="J258" i="9"/>
  <c r="J257" i="9"/>
  <c r="J321" i="9"/>
  <c r="J320" i="9"/>
  <c r="J286" i="9"/>
  <c r="J285" i="9"/>
  <c r="J157" i="9"/>
  <c r="J156" i="9"/>
  <c r="J639" i="9"/>
  <c r="J451" i="9"/>
  <c r="J425" i="9"/>
  <c r="J351" i="9"/>
  <c r="J333" i="9"/>
  <c r="J304" i="9"/>
  <c r="J296" i="9"/>
  <c r="J283" i="9"/>
  <c r="J262" i="9"/>
  <c r="J162" i="9"/>
  <c r="J69" i="9"/>
  <c r="J65" i="9"/>
  <c r="J63" i="9"/>
  <c r="J7" i="9"/>
  <c r="P88" i="9" s="1"/>
  <c r="I670" i="9"/>
  <c r="I671" i="9"/>
  <c r="I672" i="9"/>
  <c r="I673" i="9"/>
  <c r="I674" i="9"/>
  <c r="I675" i="9"/>
  <c r="I676" i="9"/>
  <c r="I677" i="9"/>
  <c r="I678" i="9"/>
  <c r="I679" i="9"/>
  <c r="I680" i="9"/>
  <c r="I681" i="9"/>
  <c r="I682" i="9"/>
  <c r="I683" i="9"/>
  <c r="I684" i="9"/>
  <c r="I685" i="9"/>
  <c r="I686" i="9"/>
  <c r="I687" i="9"/>
  <c r="I688" i="9"/>
  <c r="I689" i="9"/>
  <c r="I690" i="9"/>
  <c r="I691" i="9"/>
  <c r="I692" i="9"/>
  <c r="I693" i="9"/>
  <c r="I694" i="9"/>
  <c r="I695" i="9"/>
  <c r="I696" i="9"/>
  <c r="I697" i="9"/>
  <c r="I698" i="9"/>
  <c r="I699" i="9"/>
  <c r="I700" i="9"/>
  <c r="I701" i="9"/>
  <c r="I702" i="9"/>
  <c r="I703" i="9"/>
  <c r="I704" i="9"/>
  <c r="I705" i="9"/>
  <c r="I706" i="9"/>
  <c r="I707" i="9"/>
  <c r="I708" i="9"/>
  <c r="I709" i="9"/>
  <c r="I710" i="9"/>
  <c r="I711" i="9"/>
  <c r="I712" i="9"/>
  <c r="I669" i="9"/>
  <c r="D6" i="9"/>
  <c r="I346" i="9"/>
  <c r="I345" i="9"/>
  <c r="I344" i="9"/>
  <c r="I343" i="9"/>
  <c r="I342" i="9"/>
  <c r="I341" i="9"/>
  <c r="I340" i="9"/>
  <c r="I339" i="9"/>
  <c r="I313" i="9"/>
  <c r="I312" i="9"/>
  <c r="I311" i="9"/>
  <c r="I310" i="9"/>
  <c r="I356" i="9"/>
  <c r="I355" i="9"/>
  <c r="I354" i="9"/>
  <c r="I353" i="9"/>
  <c r="I352" i="9"/>
  <c r="I351" i="9"/>
  <c r="I350" i="9"/>
  <c r="I334" i="9"/>
  <c r="I333" i="9"/>
  <c r="I332" i="9"/>
  <c r="I49" i="9"/>
  <c r="I55" i="9"/>
  <c r="I59" i="9"/>
  <c r="I58" i="9"/>
  <c r="I296" i="9"/>
  <c r="I295" i="9"/>
  <c r="I361" i="9"/>
  <c r="I360" i="9"/>
  <c r="I392" i="9"/>
  <c r="I391" i="9"/>
  <c r="I440" i="9"/>
  <c r="I439" i="9"/>
  <c r="I446" i="9"/>
  <c r="I395" i="9"/>
  <c r="I385" i="9"/>
  <c r="I326" i="9"/>
  <c r="I323" i="9"/>
  <c r="I315" i="9"/>
  <c r="I293" i="9"/>
  <c r="I265" i="9"/>
  <c r="I255" i="9"/>
  <c r="I243" i="9"/>
  <c r="I236" i="9"/>
  <c r="I166" i="9"/>
  <c r="I122" i="9"/>
  <c r="I66" i="9"/>
  <c r="H670" i="9"/>
  <c r="H671" i="9"/>
  <c r="H672" i="9"/>
  <c r="H673" i="9"/>
  <c r="H674" i="9"/>
  <c r="H675" i="9"/>
  <c r="H676" i="9"/>
  <c r="H677" i="9"/>
  <c r="H678" i="9"/>
  <c r="H679" i="9"/>
  <c r="H680" i="9"/>
  <c r="H681" i="9"/>
  <c r="H682" i="9"/>
  <c r="H683" i="9"/>
  <c r="H684" i="9"/>
  <c r="H685" i="9"/>
  <c r="H686" i="9"/>
  <c r="H687" i="9"/>
  <c r="H688" i="9"/>
  <c r="H689" i="9"/>
  <c r="H690" i="9"/>
  <c r="H691" i="9"/>
  <c r="H692" i="9"/>
  <c r="H693" i="9"/>
  <c r="H694" i="9"/>
  <c r="H695" i="9"/>
  <c r="H696" i="9"/>
  <c r="H697" i="9"/>
  <c r="H698" i="9"/>
  <c r="H699" i="9"/>
  <c r="H700" i="9"/>
  <c r="H701" i="9"/>
  <c r="H702" i="9"/>
  <c r="H703" i="9"/>
  <c r="H704" i="9"/>
  <c r="H705" i="9"/>
  <c r="H706" i="9"/>
  <c r="H707" i="9"/>
  <c r="H708" i="9"/>
  <c r="H709" i="9"/>
  <c r="H710" i="9"/>
  <c r="H711" i="9"/>
  <c r="H712" i="9"/>
  <c r="H669"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630" i="9"/>
  <c r="H346" i="9"/>
  <c r="H345" i="9"/>
  <c r="H344" i="9"/>
  <c r="H343" i="9"/>
  <c r="H342" i="9"/>
  <c r="H341" i="9"/>
  <c r="H340" i="9"/>
  <c r="H357" i="9"/>
  <c r="P357" i="9" s="1"/>
  <c r="H356" i="9"/>
  <c r="H355" i="9"/>
  <c r="P355" i="9" s="1"/>
  <c r="H352" i="9"/>
  <c r="H351" i="9"/>
  <c r="H350" i="9"/>
  <c r="H312" i="9"/>
  <c r="H311" i="9"/>
  <c r="H310" i="9"/>
  <c r="H211" i="9"/>
  <c r="H210" i="9"/>
  <c r="H209" i="9"/>
  <c r="H335" i="9"/>
  <c r="H334" i="9"/>
  <c r="H244" i="9"/>
  <c r="H243" i="9"/>
  <c r="H218" i="9"/>
  <c r="P218" i="9" s="1"/>
  <c r="H217" i="9"/>
  <c r="P217" i="9" s="1"/>
  <c r="H72" i="9"/>
  <c r="P72" i="9" s="1"/>
  <c r="H71" i="9"/>
  <c r="H372" i="9"/>
  <c r="H370" i="9"/>
  <c r="H323" i="9"/>
  <c r="H315" i="9"/>
  <c r="H303" i="9"/>
  <c r="H295" i="9"/>
  <c r="H293" i="9"/>
  <c r="H288" i="9"/>
  <c r="H269" i="9"/>
  <c r="H265" i="9"/>
  <c r="H238" i="9"/>
  <c r="H236" i="9"/>
  <c r="H226" i="9"/>
  <c r="P226" i="9" s="1"/>
  <c r="H221" i="9"/>
  <c r="P221" i="9" s="1"/>
  <c r="H215" i="9"/>
  <c r="P215" i="9" s="1"/>
  <c r="H207" i="9"/>
  <c r="H76" i="9"/>
  <c r="F703" i="9"/>
  <c r="F704" i="9"/>
  <c r="F705" i="9"/>
  <c r="F706" i="9"/>
  <c r="F707" i="9"/>
  <c r="F708" i="9"/>
  <c r="F709" i="9"/>
  <c r="F710" i="9"/>
  <c r="F711" i="9"/>
  <c r="F712" i="9"/>
  <c r="F713" i="9"/>
  <c r="F702" i="9"/>
  <c r="F340" i="9"/>
  <c r="P340" i="9" s="1"/>
  <c r="F339" i="9"/>
  <c r="P339" i="9" s="1"/>
  <c r="F337" i="9"/>
  <c r="F334" i="9"/>
  <c r="F331" i="9"/>
  <c r="F328" i="9"/>
  <c r="F323" i="9"/>
  <c r="F312" i="9"/>
  <c r="F304" i="9"/>
  <c r="F302" i="9"/>
  <c r="F300" i="9"/>
  <c r="F292" i="9"/>
  <c r="F277" i="9"/>
  <c r="F133" i="9"/>
  <c r="F66" i="9"/>
  <c r="F63" i="9"/>
  <c r="D313" i="9"/>
  <c r="D314" i="9"/>
  <c r="D312" i="9"/>
  <c r="D317" i="9"/>
  <c r="D66" i="9"/>
  <c r="D63" i="9"/>
  <c r="AI388" i="6"/>
  <c r="AI389" i="6"/>
  <c r="AI390" i="6"/>
  <c r="AI391" i="6"/>
  <c r="AI392" i="6"/>
  <c r="AI393" i="6"/>
  <c r="AI394" i="6"/>
  <c r="AI395" i="6"/>
  <c r="AI396" i="6"/>
  <c r="AI397" i="6"/>
  <c r="AI398" i="6"/>
  <c r="AI399" i="6"/>
  <c r="AI400" i="6"/>
  <c r="AI401" i="6"/>
  <c r="AI402" i="6"/>
  <c r="AI403" i="6"/>
  <c r="AI404" i="6"/>
  <c r="AI405" i="6"/>
  <c r="AI406" i="6"/>
  <c r="AI407" i="6"/>
  <c r="AJ388" i="6"/>
  <c r="AJ389" i="6"/>
  <c r="AJ390" i="6"/>
  <c r="AJ391" i="6"/>
  <c r="AJ392" i="6"/>
  <c r="AJ393" i="6"/>
  <c r="AJ394" i="6"/>
  <c r="AJ395" i="6"/>
  <c r="AJ396" i="6"/>
  <c r="AJ397" i="6"/>
  <c r="AJ398" i="6"/>
  <c r="AJ399" i="6"/>
  <c r="AJ400" i="6"/>
  <c r="AJ401" i="6"/>
  <c r="AJ402" i="6"/>
  <c r="AJ403" i="6"/>
  <c r="AJ404" i="6"/>
  <c r="AJ405" i="6"/>
  <c r="AJ406" i="6"/>
  <c r="AJ407" i="6"/>
  <c r="AK388" i="6"/>
  <c r="AK389" i="6"/>
  <c r="AK390" i="6"/>
  <c r="AK391" i="6"/>
  <c r="AK392" i="6"/>
  <c r="AK393" i="6"/>
  <c r="AK394" i="6"/>
  <c r="AK395" i="6"/>
  <c r="AK396" i="6"/>
  <c r="AK397" i="6"/>
  <c r="AK398" i="6"/>
  <c r="AK399" i="6"/>
  <c r="AK400" i="6"/>
  <c r="AK401" i="6"/>
  <c r="AK402" i="6"/>
  <c r="AK403" i="6"/>
  <c r="AK404" i="6"/>
  <c r="AK405" i="6"/>
  <c r="AK406" i="6"/>
  <c r="AK407" i="6"/>
  <c r="AH388" i="6"/>
  <c r="AH389" i="6"/>
  <c r="AH390" i="6"/>
  <c r="AH391" i="6"/>
  <c r="AH392" i="6"/>
  <c r="AH393" i="6"/>
  <c r="AH394" i="6"/>
  <c r="AH395" i="6"/>
  <c r="AH396" i="6"/>
  <c r="AH397" i="6"/>
  <c r="AH398" i="6"/>
  <c r="AH399" i="6"/>
  <c r="AH400" i="6"/>
  <c r="AH401" i="6"/>
  <c r="AH402" i="6"/>
  <c r="AH403" i="6"/>
  <c r="AH404" i="6"/>
  <c r="AH405" i="6"/>
  <c r="AH406" i="6"/>
  <c r="AH407" i="6"/>
  <c r="AL338" i="6"/>
  <c r="AL339" i="6"/>
  <c r="AL340" i="6"/>
  <c r="AL341" i="6"/>
  <c r="AL342" i="6"/>
  <c r="AL343" i="6"/>
  <c r="AL344" i="6"/>
  <c r="AL345" i="6"/>
  <c r="AL346" i="6"/>
  <c r="AL347" i="6"/>
  <c r="AL348" i="6"/>
  <c r="AL349" i="6"/>
  <c r="AL350" i="6"/>
  <c r="AL351" i="6"/>
  <c r="AL352" i="6"/>
  <c r="AL353" i="6"/>
  <c r="AL354" i="6"/>
  <c r="AL355" i="6"/>
  <c r="AL356" i="6"/>
  <c r="AL357" i="6"/>
  <c r="AG338" i="6"/>
  <c r="AG339" i="6"/>
  <c r="AG340" i="6"/>
  <c r="AG341" i="6"/>
  <c r="AG342" i="6"/>
  <c r="AG343" i="6"/>
  <c r="AG344" i="6"/>
  <c r="AG345" i="6"/>
  <c r="AG346" i="6"/>
  <c r="AG347" i="6"/>
  <c r="AG348" i="6"/>
  <c r="AG349" i="6"/>
  <c r="AG350" i="6"/>
  <c r="AG351" i="6"/>
  <c r="AG352" i="6"/>
  <c r="AG353" i="6"/>
  <c r="AG354" i="6"/>
  <c r="AG355" i="6"/>
  <c r="AG356" i="6"/>
  <c r="AG357" i="6"/>
  <c r="AI289" i="6"/>
  <c r="AI290" i="6"/>
  <c r="AI291" i="6"/>
  <c r="AI292" i="6"/>
  <c r="AI293" i="6"/>
  <c r="AI294" i="6"/>
  <c r="AI295" i="6"/>
  <c r="AI296" i="6"/>
  <c r="AI297" i="6"/>
  <c r="AI298" i="6"/>
  <c r="AI299" i="6"/>
  <c r="AI300" i="6"/>
  <c r="AI301" i="6"/>
  <c r="AI302" i="6"/>
  <c r="AI303" i="6"/>
  <c r="AI304" i="6"/>
  <c r="AI305" i="6"/>
  <c r="AI306" i="6"/>
  <c r="AI307" i="6"/>
  <c r="AI308" i="6"/>
  <c r="AH288" i="6"/>
  <c r="AH289" i="6"/>
  <c r="AH290" i="6"/>
  <c r="AH291" i="6"/>
  <c r="AH292" i="6"/>
  <c r="AH293" i="6"/>
  <c r="AH294" i="6"/>
  <c r="AH295" i="6"/>
  <c r="AH296" i="6"/>
  <c r="AH297" i="6"/>
  <c r="AH298" i="6"/>
  <c r="AH299" i="6"/>
  <c r="AH300" i="6"/>
  <c r="AH301" i="6"/>
  <c r="AH302" i="6"/>
  <c r="AH303" i="6"/>
  <c r="AH304" i="6"/>
  <c r="AH305" i="6"/>
  <c r="AH306" i="6"/>
  <c r="AH307" i="6"/>
  <c r="AJ288" i="6"/>
  <c r="AJ289" i="6"/>
  <c r="AJ290" i="6"/>
  <c r="AJ291" i="6"/>
  <c r="AJ292" i="6"/>
  <c r="AJ293" i="6"/>
  <c r="AJ294" i="6"/>
  <c r="AJ295" i="6"/>
  <c r="AJ296" i="6"/>
  <c r="AJ297" i="6"/>
  <c r="AJ298" i="6"/>
  <c r="AJ299" i="6"/>
  <c r="AJ300" i="6"/>
  <c r="AJ301" i="6"/>
  <c r="AJ302" i="6"/>
  <c r="AJ303" i="6"/>
  <c r="AJ304" i="6"/>
  <c r="AJ305" i="6"/>
  <c r="AJ306" i="6"/>
  <c r="AJ307" i="6"/>
  <c r="AK288" i="6"/>
  <c r="AK289" i="6"/>
  <c r="AK290" i="6"/>
  <c r="AK291" i="6"/>
  <c r="AK292" i="6"/>
  <c r="AK293" i="6"/>
  <c r="AK294" i="6"/>
  <c r="AK295" i="6"/>
  <c r="AK296" i="6"/>
  <c r="AK297" i="6"/>
  <c r="AK298" i="6"/>
  <c r="AK299" i="6"/>
  <c r="AK300" i="6"/>
  <c r="AK301" i="6"/>
  <c r="AK302" i="6"/>
  <c r="AK303" i="6"/>
  <c r="AK304" i="6"/>
  <c r="AK305" i="6"/>
  <c r="AK306" i="6"/>
  <c r="AK307" i="6"/>
  <c r="AL288" i="6"/>
  <c r="AL289" i="6"/>
  <c r="AL290" i="6"/>
  <c r="AL291" i="6"/>
  <c r="AL292" i="6"/>
  <c r="AL293" i="6"/>
  <c r="AL294" i="6"/>
  <c r="AL295" i="6"/>
  <c r="AL296" i="6"/>
  <c r="AL297" i="6"/>
  <c r="AL298" i="6"/>
  <c r="AL299" i="6"/>
  <c r="AL300" i="6"/>
  <c r="AL301" i="6"/>
  <c r="AL302" i="6"/>
  <c r="AL303" i="6"/>
  <c r="AL304" i="6"/>
  <c r="AL305" i="6"/>
  <c r="AL306" i="6"/>
  <c r="AL307" i="6"/>
  <c r="AM288" i="6"/>
  <c r="AM289" i="6"/>
  <c r="AM290" i="6"/>
  <c r="AM291" i="6"/>
  <c r="AM292" i="6"/>
  <c r="AM293" i="6"/>
  <c r="AM294" i="6"/>
  <c r="AM295" i="6"/>
  <c r="AM296" i="6"/>
  <c r="AM297" i="6"/>
  <c r="AM298" i="6"/>
  <c r="AM299" i="6"/>
  <c r="AM300" i="6"/>
  <c r="AM301" i="6"/>
  <c r="AM302" i="6"/>
  <c r="AM303" i="6"/>
  <c r="AM304" i="6"/>
  <c r="AM305" i="6"/>
  <c r="AM306" i="6"/>
  <c r="AM307" i="6"/>
  <c r="AN288" i="6"/>
  <c r="AN289" i="6"/>
  <c r="AN290" i="6"/>
  <c r="AN291" i="6"/>
  <c r="AN292" i="6"/>
  <c r="AN293" i="6"/>
  <c r="AN294" i="6"/>
  <c r="AN295" i="6"/>
  <c r="AN296" i="6"/>
  <c r="AN297" i="6"/>
  <c r="AN298" i="6"/>
  <c r="AN299" i="6"/>
  <c r="AN300" i="6"/>
  <c r="AN301" i="6"/>
  <c r="AN302" i="6"/>
  <c r="AN303" i="6"/>
  <c r="AN304" i="6"/>
  <c r="AN305" i="6"/>
  <c r="AN306" i="6"/>
  <c r="AN307" i="6"/>
  <c r="AO288" i="6"/>
  <c r="AO289" i="6"/>
  <c r="AO290" i="6"/>
  <c r="AO291" i="6"/>
  <c r="AO292" i="6"/>
  <c r="AO293" i="6"/>
  <c r="AO294" i="6"/>
  <c r="AO295" i="6"/>
  <c r="AO296" i="6"/>
  <c r="AO297" i="6"/>
  <c r="AO298" i="6"/>
  <c r="AO299" i="6"/>
  <c r="AO300" i="6"/>
  <c r="AO301" i="6"/>
  <c r="AO302" i="6"/>
  <c r="AO303" i="6"/>
  <c r="AO304" i="6"/>
  <c r="AO305" i="6"/>
  <c r="AO306" i="6"/>
  <c r="AO307" i="6"/>
  <c r="AP288" i="6"/>
  <c r="AP289" i="6"/>
  <c r="AP290" i="6"/>
  <c r="AP291" i="6"/>
  <c r="AP292" i="6"/>
  <c r="AP293" i="6"/>
  <c r="AP294" i="6"/>
  <c r="AP295" i="6"/>
  <c r="AP296" i="6"/>
  <c r="AP297" i="6"/>
  <c r="AP298" i="6"/>
  <c r="AP299" i="6"/>
  <c r="AP300" i="6"/>
  <c r="AP301" i="6"/>
  <c r="AP302" i="6"/>
  <c r="AP303" i="6"/>
  <c r="AP304" i="6"/>
  <c r="AP305" i="6"/>
  <c r="AP306" i="6"/>
  <c r="AP307" i="6"/>
  <c r="AG288" i="6"/>
  <c r="AG289" i="6"/>
  <c r="AG290" i="6"/>
  <c r="AG291" i="6"/>
  <c r="AG292" i="6"/>
  <c r="AG293" i="6"/>
  <c r="AG294" i="6"/>
  <c r="AG295" i="6"/>
  <c r="AG296" i="6"/>
  <c r="AG297" i="6"/>
  <c r="AG298" i="6"/>
  <c r="AG299" i="6"/>
  <c r="AG300" i="6"/>
  <c r="AG301" i="6"/>
  <c r="AG302" i="6"/>
  <c r="AG303" i="6"/>
  <c r="AG304" i="6"/>
  <c r="AG305" i="6"/>
  <c r="AG306" i="6"/>
  <c r="AG307" i="6"/>
  <c r="AL358" i="6"/>
  <c r="AL359" i="6"/>
  <c r="AL360" i="6"/>
  <c r="AL361" i="6"/>
  <c r="AL362" i="6"/>
  <c r="AL363" i="6"/>
  <c r="AL364" i="6"/>
  <c r="AL365" i="6"/>
  <c r="AL366" i="6"/>
  <c r="AL367" i="6"/>
  <c r="AL368" i="6"/>
  <c r="AL369" i="6"/>
  <c r="AL370" i="6"/>
  <c r="AL371" i="6"/>
  <c r="AL372" i="6"/>
  <c r="AL373" i="6"/>
  <c r="AL374" i="6"/>
  <c r="AL375" i="6"/>
  <c r="AL376" i="6"/>
  <c r="AL377" i="6"/>
  <c r="AL378" i="6"/>
  <c r="AL379" i="6"/>
  <c r="AL380" i="6"/>
  <c r="AL381" i="6"/>
  <c r="AL382" i="6"/>
  <c r="AL383" i="6"/>
  <c r="AL384" i="6"/>
  <c r="AL385" i="6"/>
  <c r="AL386" i="6"/>
  <c r="AL387" i="6"/>
  <c r="AP407" i="6"/>
  <c r="AO407" i="6"/>
  <c r="AN407" i="6"/>
  <c r="AM407" i="6"/>
  <c r="AL407" i="6"/>
  <c r="AP406" i="6"/>
  <c r="AO406" i="6"/>
  <c r="AN406" i="6"/>
  <c r="AM406" i="6"/>
  <c r="AL406" i="6"/>
  <c r="AP405" i="6"/>
  <c r="AO405" i="6"/>
  <c r="AN405" i="6"/>
  <c r="AM405" i="6"/>
  <c r="AL405" i="6"/>
  <c r="AP404" i="6"/>
  <c r="AO404" i="6"/>
  <c r="AN404" i="6"/>
  <c r="AM404" i="6"/>
  <c r="AL404" i="6"/>
  <c r="AP403" i="6"/>
  <c r="AO403" i="6"/>
  <c r="AN403" i="6"/>
  <c r="AM403" i="6"/>
  <c r="AL403" i="6"/>
  <c r="AP402" i="6"/>
  <c r="AO402" i="6"/>
  <c r="AN402" i="6"/>
  <c r="AM402" i="6"/>
  <c r="AL402" i="6"/>
  <c r="AP401" i="6"/>
  <c r="AO401" i="6"/>
  <c r="AN401" i="6"/>
  <c r="AM401" i="6"/>
  <c r="AL401" i="6"/>
  <c r="AP400" i="6"/>
  <c r="AO400" i="6"/>
  <c r="AN400" i="6"/>
  <c r="AM400" i="6"/>
  <c r="AL400" i="6"/>
  <c r="AP399" i="6"/>
  <c r="AO399" i="6"/>
  <c r="AN399" i="6"/>
  <c r="AM399" i="6"/>
  <c r="AL399" i="6"/>
  <c r="AP398" i="6"/>
  <c r="AO398" i="6"/>
  <c r="AN398" i="6"/>
  <c r="AM398" i="6"/>
  <c r="AL398" i="6"/>
  <c r="AP397" i="6"/>
  <c r="AO397" i="6"/>
  <c r="AN397" i="6"/>
  <c r="AM397" i="6"/>
  <c r="AL397" i="6"/>
  <c r="AP396" i="6"/>
  <c r="AO396" i="6"/>
  <c r="AN396" i="6"/>
  <c r="AM396" i="6"/>
  <c r="AL396" i="6"/>
  <c r="AP395" i="6"/>
  <c r="AO395" i="6"/>
  <c r="AN395" i="6"/>
  <c r="AM395" i="6"/>
  <c r="AL395" i="6"/>
  <c r="AP394" i="6"/>
  <c r="AO394" i="6"/>
  <c r="AN394" i="6"/>
  <c r="AM394" i="6"/>
  <c r="AL394" i="6"/>
  <c r="AP393" i="6"/>
  <c r="AO393" i="6"/>
  <c r="AN393" i="6"/>
  <c r="AM393" i="6"/>
  <c r="AL393" i="6"/>
  <c r="AP392" i="6"/>
  <c r="AO392" i="6"/>
  <c r="AN392" i="6"/>
  <c r="AM392" i="6"/>
  <c r="AL392" i="6"/>
  <c r="AP391" i="6"/>
  <c r="AO391" i="6"/>
  <c r="AN391" i="6"/>
  <c r="AM391" i="6"/>
  <c r="AL391" i="6"/>
  <c r="AP390" i="6"/>
  <c r="AO390" i="6"/>
  <c r="AN390" i="6"/>
  <c r="AM390" i="6"/>
  <c r="AL390" i="6"/>
  <c r="AP389" i="6"/>
  <c r="AO389" i="6"/>
  <c r="AN389" i="6"/>
  <c r="AM389" i="6"/>
  <c r="AL389" i="6"/>
  <c r="AL388" i="6"/>
  <c r="AG358" i="6"/>
  <c r="AG359" i="6"/>
  <c r="AG360" i="6"/>
  <c r="AG361" i="6"/>
  <c r="AG362" i="6"/>
  <c r="AG363" i="6"/>
  <c r="AG364" i="6"/>
  <c r="AG365" i="6"/>
  <c r="AG366" i="6"/>
  <c r="AG367" i="6"/>
  <c r="AG368" i="6"/>
  <c r="AG369" i="6"/>
  <c r="AG370" i="6"/>
  <c r="AG371" i="6"/>
  <c r="AG372" i="6"/>
  <c r="AG373" i="6"/>
  <c r="AG374" i="6"/>
  <c r="AG375" i="6"/>
  <c r="AG376" i="6"/>
  <c r="AG377" i="6"/>
  <c r="AG378" i="6"/>
  <c r="AG379" i="6"/>
  <c r="AG380" i="6"/>
  <c r="AG381" i="6"/>
  <c r="AG382" i="6"/>
  <c r="AG383" i="6"/>
  <c r="AG384" i="6"/>
  <c r="AG385" i="6"/>
  <c r="AG386" i="6"/>
  <c r="AG387" i="6"/>
  <c r="AG407" i="6"/>
  <c r="AG406" i="6"/>
  <c r="AG405" i="6"/>
  <c r="AG404" i="6"/>
  <c r="AG403" i="6"/>
  <c r="AG402" i="6"/>
  <c r="AG401" i="6"/>
  <c r="AG400" i="6"/>
  <c r="AG399" i="6"/>
  <c r="AG398" i="6"/>
  <c r="AG397" i="6"/>
  <c r="AG396" i="6"/>
  <c r="AG395" i="6"/>
  <c r="AG394" i="6"/>
  <c r="AG393" i="6"/>
  <c r="AG392" i="6"/>
  <c r="AG391" i="6"/>
  <c r="AG390" i="6"/>
  <c r="AG389" i="6"/>
  <c r="AG388" i="6"/>
  <c r="AB293" i="6"/>
  <c r="AB294" i="6"/>
  <c r="AB295" i="6"/>
  <c r="AB296" i="6"/>
  <c r="AB297" i="6"/>
  <c r="AB298" i="6"/>
  <c r="AB299" i="6"/>
  <c r="AB300" i="6"/>
  <c r="AB301" i="6"/>
  <c r="AB302" i="6"/>
  <c r="AB303" i="6"/>
  <c r="AB304" i="6"/>
  <c r="AB305" i="6"/>
  <c r="AB306" i="6"/>
  <c r="AB307"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292" i="6"/>
  <c r="AC293" i="6"/>
  <c r="AC294" i="6"/>
  <c r="AC295" i="6"/>
  <c r="AC296" i="6"/>
  <c r="AC297" i="6"/>
  <c r="AC298" i="6"/>
  <c r="AC299" i="6"/>
  <c r="AC300" i="6"/>
  <c r="AC301" i="6"/>
  <c r="AC302" i="6"/>
  <c r="AC303" i="6"/>
  <c r="AC304" i="6"/>
  <c r="AC305" i="6"/>
  <c r="AC306" i="6"/>
  <c r="AC307" i="6"/>
  <c r="AC389" i="6"/>
  <c r="AC390" i="6"/>
  <c r="AC391" i="6"/>
  <c r="AC392" i="6"/>
  <c r="AC393" i="6"/>
  <c r="AC394" i="6"/>
  <c r="AC395" i="6"/>
  <c r="AC396" i="6"/>
  <c r="AC397" i="6"/>
  <c r="AC398" i="6"/>
  <c r="AC399" i="6"/>
  <c r="AC400" i="6"/>
  <c r="AC401" i="6"/>
  <c r="AC402" i="6"/>
  <c r="AC403" i="6"/>
  <c r="AC404" i="6"/>
  <c r="AC405" i="6"/>
  <c r="AC406" i="6"/>
  <c r="AC407" i="6"/>
  <c r="AC408" i="6"/>
  <c r="AC409" i="6"/>
  <c r="AC410" i="6"/>
  <c r="AC411" i="6"/>
  <c r="AC412" i="6"/>
  <c r="AC413" i="6"/>
  <c r="AC414" i="6"/>
  <c r="AC415" i="6"/>
  <c r="AC416" i="6"/>
  <c r="AC417" i="6"/>
  <c r="AC418" i="6"/>
  <c r="AC419" i="6"/>
  <c r="AC420" i="6"/>
  <c r="AC421" i="6"/>
  <c r="AC422" i="6"/>
  <c r="AC423" i="6"/>
  <c r="AC424" i="6"/>
  <c r="AC425" i="6"/>
  <c r="AC426" i="6"/>
  <c r="AC427" i="6"/>
  <c r="AC428" i="6"/>
  <c r="AC429" i="6"/>
  <c r="AC430" i="6"/>
  <c r="AC431" i="6"/>
  <c r="AC432" i="6"/>
  <c r="AC433" i="6"/>
  <c r="AC434" i="6"/>
  <c r="AC435" i="6"/>
  <c r="AC436" i="6"/>
  <c r="AC437" i="6"/>
  <c r="AC438" i="6"/>
  <c r="AC439" i="6"/>
  <c r="AC440" i="6"/>
  <c r="AC441" i="6"/>
  <c r="AC442" i="6"/>
  <c r="AC443" i="6"/>
  <c r="AC444" i="6"/>
  <c r="AC445" i="6"/>
  <c r="AC446" i="6"/>
  <c r="AC447" i="6"/>
  <c r="AC448" i="6"/>
  <c r="AC449" i="6"/>
  <c r="AC450" i="6"/>
  <c r="AC451" i="6"/>
  <c r="AC452" i="6"/>
  <c r="AC453" i="6"/>
  <c r="AC454" i="6"/>
  <c r="AC455" i="6"/>
  <c r="AC456" i="6"/>
  <c r="AC457" i="6"/>
  <c r="AC458" i="6"/>
  <c r="AC459" i="6"/>
  <c r="AC460" i="6"/>
  <c r="AC461" i="6"/>
  <c r="AC462" i="6"/>
  <c r="AC463" i="6"/>
  <c r="AC464" i="6"/>
  <c r="AC465" i="6"/>
  <c r="AC466" i="6"/>
  <c r="AC467" i="6"/>
  <c r="AC468" i="6"/>
  <c r="AC469" i="6"/>
  <c r="AC470" i="6"/>
  <c r="AC471" i="6"/>
  <c r="AC472" i="6"/>
  <c r="AC473" i="6"/>
  <c r="AC474" i="6"/>
  <c r="AC475" i="6"/>
  <c r="AC476" i="6"/>
  <c r="AC477" i="6"/>
  <c r="AC478" i="6"/>
  <c r="AC479" i="6"/>
  <c r="AC480" i="6"/>
  <c r="AC481" i="6"/>
  <c r="AC482" i="6"/>
  <c r="AC483" i="6"/>
  <c r="AC484" i="6"/>
  <c r="AC485" i="6"/>
  <c r="AC486" i="6"/>
  <c r="AC487" i="6"/>
  <c r="AC488" i="6"/>
  <c r="AC489" i="6"/>
  <c r="AC490" i="6"/>
  <c r="AC491" i="6"/>
  <c r="AC492" i="6"/>
  <c r="AC493" i="6"/>
  <c r="AC494" i="6"/>
  <c r="AC495" i="6"/>
  <c r="AC496" i="6"/>
  <c r="AC497" i="6"/>
  <c r="AC498" i="6"/>
  <c r="AC499" i="6"/>
  <c r="AC500" i="6"/>
  <c r="AC501" i="6"/>
  <c r="AC502" i="6"/>
  <c r="AC503" i="6"/>
  <c r="AC504" i="6"/>
  <c r="AC505" i="6"/>
  <c r="AC506" i="6"/>
  <c r="AC507" i="6"/>
  <c r="AC508" i="6"/>
  <c r="AC509" i="6"/>
  <c r="AC510" i="6"/>
  <c r="AC511" i="6"/>
  <c r="AC512" i="6"/>
  <c r="AC513" i="6"/>
  <c r="AC514" i="6"/>
  <c r="AC515" i="6"/>
  <c r="AC516" i="6"/>
  <c r="AC517" i="6"/>
  <c r="AC518" i="6"/>
  <c r="AC519" i="6"/>
  <c r="AC520" i="6"/>
  <c r="AC521" i="6"/>
  <c r="AC522" i="6"/>
  <c r="AC523" i="6"/>
  <c r="AC524" i="6"/>
  <c r="AC525" i="6"/>
  <c r="AC526" i="6"/>
  <c r="AC527" i="6"/>
  <c r="AC528" i="6"/>
  <c r="AC529" i="6"/>
  <c r="AC530" i="6"/>
  <c r="AC531" i="6"/>
  <c r="AC532" i="6"/>
  <c r="AC533" i="6"/>
  <c r="AC534" i="6"/>
  <c r="AC535" i="6"/>
  <c r="AC536" i="6"/>
  <c r="AC537" i="6"/>
  <c r="AC538" i="6"/>
  <c r="AC539" i="6"/>
  <c r="AC540" i="6"/>
  <c r="AC541" i="6"/>
  <c r="AC542" i="6"/>
  <c r="AC543" i="6"/>
  <c r="AC544" i="6"/>
  <c r="AC545" i="6"/>
  <c r="AC546" i="6"/>
  <c r="AC547" i="6"/>
  <c r="E21" i="5"/>
  <c r="E20" i="5"/>
  <c r="C21" i="5"/>
  <c r="R19" i="5"/>
  <c r="Q19" i="5"/>
  <c r="R18" i="5"/>
  <c r="Q18" i="5"/>
  <c r="D57" i="3"/>
  <c r="C57" i="3"/>
  <c r="D56" i="3"/>
  <c r="C56" i="3"/>
  <c r="L55" i="3"/>
  <c r="K55" i="3"/>
  <c r="L54" i="3"/>
  <c r="K54" i="3"/>
  <c r="N26" i="5"/>
  <c r="N27" i="5"/>
  <c r="P11" i="5"/>
  <c r="O11" i="5"/>
  <c r="O26" i="5"/>
  <c r="O27" i="5"/>
  <c r="H28" i="5"/>
  <c r="M26" i="5" s="1"/>
  <c r="M27" i="5"/>
  <c r="P27" i="5"/>
  <c r="P26" i="5"/>
  <c r="Q58" i="5"/>
  <c r="P58" i="5"/>
  <c r="O58" i="5"/>
  <c r="N58" i="5"/>
  <c r="Q50" i="5"/>
  <c r="P50" i="5"/>
  <c r="O50" i="5"/>
  <c r="N50" i="5"/>
  <c r="Q42" i="5"/>
  <c r="P42" i="5"/>
  <c r="O42" i="5"/>
  <c r="N42" i="5"/>
  <c r="O35" i="5"/>
  <c r="O34" i="5"/>
  <c r="N34" i="5"/>
  <c r="M34" i="5"/>
  <c r="L34" i="5"/>
  <c r="R11" i="5"/>
  <c r="R10" i="5"/>
  <c r="Q10" i="5"/>
  <c r="P10" i="5"/>
  <c r="O10" i="5"/>
  <c r="K47" i="3"/>
  <c r="K46" i="3"/>
  <c r="N38" i="3"/>
  <c r="N30" i="3"/>
  <c r="N22" i="3"/>
  <c r="N5" i="3"/>
  <c r="L14" i="3"/>
  <c r="L13" i="3"/>
  <c r="J9" i="3"/>
  <c r="J47" i="3"/>
  <c r="J46" i="3"/>
  <c r="H48" i="3"/>
  <c r="I47" i="3" s="1"/>
  <c r="I46" i="3"/>
  <c r="M38" i="3"/>
  <c r="M30" i="3"/>
  <c r="M22" i="3"/>
  <c r="K13" i="3"/>
  <c r="L38" i="3"/>
  <c r="K38" i="3"/>
  <c r="L30" i="3"/>
  <c r="K30" i="3"/>
  <c r="L22" i="3"/>
  <c r="K22" i="3"/>
  <c r="H8" i="3"/>
  <c r="I14" i="3"/>
  <c r="J13" i="3"/>
  <c r="J14" i="3"/>
  <c r="I13" i="3"/>
  <c r="B17" i="3" s="1"/>
  <c r="G8" i="3"/>
  <c r="E8" i="3"/>
  <c r="F8" i="3"/>
  <c r="D8" i="3"/>
  <c r="B8" i="3"/>
  <c r="C8" i="3"/>
  <c r="J8" i="3"/>
  <c r="I8" i="3"/>
  <c r="AC388" i="6"/>
  <c r="AN388" i="6"/>
  <c r="AB388" i="6"/>
  <c r="AP388" i="6"/>
  <c r="AO388" i="6"/>
  <c r="AM388" i="6"/>
  <c r="H354" i="9"/>
  <c r="P354" i="9" s="1"/>
  <c r="U355" i="8" l="1"/>
  <c r="U630" i="8"/>
  <c r="V651" i="8"/>
  <c r="Y651" i="8" s="1"/>
  <c r="V649" i="8"/>
  <c r="Z649" i="8" s="1"/>
  <c r="V648" i="8"/>
  <c r="Y648" i="8" s="1"/>
  <c r="V593" i="8"/>
  <c r="Y593" i="8" s="1"/>
  <c r="U572" i="8"/>
  <c r="U601" i="8"/>
  <c r="U528" i="8"/>
  <c r="U449" i="8"/>
  <c r="U366" i="8"/>
  <c r="U604" i="8"/>
  <c r="Y604" i="8" s="1"/>
  <c r="V479" i="8"/>
  <c r="Y479" i="8" s="1"/>
  <c r="V478" i="8"/>
  <c r="Z478" i="8" s="1"/>
  <c r="V610" i="8"/>
  <c r="Z610" i="8" s="1"/>
  <c r="U597" i="8"/>
  <c r="U525" i="8"/>
  <c r="U440" i="8"/>
  <c r="U360" i="8"/>
  <c r="V600" i="8"/>
  <c r="Z600" i="8" s="1"/>
  <c r="V474" i="8"/>
  <c r="Z474" i="8" s="1"/>
  <c r="V568" i="8"/>
  <c r="Z568" i="8" s="1"/>
  <c r="U590" i="8"/>
  <c r="U513" i="8"/>
  <c r="U427" i="8"/>
  <c r="U627" i="8"/>
  <c r="V575" i="8"/>
  <c r="Y575" i="8" s="1"/>
  <c r="V462" i="8"/>
  <c r="Y462" i="8" s="1"/>
  <c r="V514" i="8"/>
  <c r="Z514" i="8" s="1"/>
  <c r="U583" i="8"/>
  <c r="U509" i="8"/>
  <c r="U420" i="8"/>
  <c r="V646" i="8"/>
  <c r="Z646" i="8" s="1"/>
  <c r="V572" i="8"/>
  <c r="Y572" i="8" s="1"/>
  <c r="U460" i="8"/>
  <c r="Y460" i="8" s="1"/>
  <c r="V466" i="8"/>
  <c r="Z466" i="8" s="1"/>
  <c r="U564" i="8"/>
  <c r="U470" i="8"/>
  <c r="U399" i="8"/>
  <c r="V629" i="8"/>
  <c r="Z629" i="8" s="1"/>
  <c r="V549" i="8"/>
  <c r="Z549" i="8" s="1"/>
  <c r="V400" i="8"/>
  <c r="Z400" i="8" s="1"/>
  <c r="U554" i="8"/>
  <c r="U468" i="8"/>
  <c r="U386" i="8"/>
  <c r="U628" i="8"/>
  <c r="Y628" i="8" s="1"/>
  <c r="V543" i="8"/>
  <c r="Y543" i="8" s="1"/>
  <c r="V551" i="8"/>
  <c r="Y551" i="8" s="1"/>
  <c r="V394" i="8"/>
  <c r="Z394" i="8" s="1"/>
  <c r="U536" i="8"/>
  <c r="U467" i="8"/>
  <c r="U383" i="8"/>
  <c r="U622" i="8"/>
  <c r="Y622" i="8" s="1"/>
  <c r="V535" i="8"/>
  <c r="Z535" i="8" s="1"/>
  <c r="V647" i="8"/>
  <c r="V376" i="8"/>
  <c r="Z376" i="8" s="1"/>
  <c r="U535" i="8"/>
  <c r="U465" i="8"/>
  <c r="U381" i="8"/>
  <c r="V619" i="8"/>
  <c r="Y619" i="8" s="1"/>
  <c r="V529" i="8"/>
  <c r="Y529" i="8" s="1"/>
  <c r="U401" i="8"/>
  <c r="U615" i="8"/>
  <c r="U534" i="8"/>
  <c r="U459" i="8"/>
  <c r="U379" i="8"/>
  <c r="V613" i="8"/>
  <c r="Z613" i="8" s="1"/>
  <c r="V512" i="8"/>
  <c r="Y512" i="8" s="1"/>
  <c r="U481" i="8"/>
  <c r="U602" i="8"/>
  <c r="U533" i="8"/>
  <c r="U458" i="8"/>
  <c r="U367" i="8"/>
  <c r="V612" i="8"/>
  <c r="Y612" i="8" s="1"/>
  <c r="U490" i="8"/>
  <c r="Y490" i="8" s="1"/>
  <c r="O12" i="13"/>
  <c r="O27" i="13"/>
  <c r="O159" i="13"/>
  <c r="N312" i="13"/>
  <c r="N103" i="13"/>
  <c r="O90" i="13"/>
  <c r="O63" i="13"/>
  <c r="O259" i="13"/>
  <c r="O32" i="13"/>
  <c r="O172" i="13"/>
  <c r="N274" i="13"/>
  <c r="N328" i="13"/>
  <c r="O336" i="13"/>
  <c r="O125" i="13"/>
  <c r="O28" i="13"/>
  <c r="O140" i="13"/>
  <c r="O124" i="13"/>
  <c r="O16" i="13"/>
  <c r="N250" i="13"/>
  <c r="O184" i="13"/>
  <c r="N168" i="13"/>
  <c r="N152" i="13"/>
  <c r="O235" i="13"/>
  <c r="O139" i="13"/>
  <c r="O123" i="13"/>
  <c r="O79" i="13"/>
  <c r="O40" i="13"/>
  <c r="O198" i="13"/>
  <c r="O340" i="13"/>
  <c r="O41" i="13"/>
  <c r="O48" i="13"/>
  <c r="O70" i="13"/>
  <c r="N228" i="13"/>
  <c r="N72" i="13"/>
  <c r="O57" i="13"/>
  <c r="O191" i="13"/>
  <c r="O229" i="13"/>
  <c r="N102" i="13"/>
  <c r="N71" i="13"/>
  <c r="O332" i="13"/>
  <c r="N39" i="13"/>
  <c r="O323" i="13"/>
  <c r="P63" i="9"/>
  <c r="O273" i="13"/>
  <c r="O207" i="13"/>
  <c r="O118" i="13"/>
  <c r="N22" i="13"/>
  <c r="O153" i="13"/>
  <c r="O211" i="13"/>
  <c r="N91" i="13"/>
  <c r="N143" i="13"/>
  <c r="O95" i="13"/>
  <c r="O64" i="13"/>
  <c r="I54" i="3"/>
  <c r="N107" i="13"/>
  <c r="N187" i="13"/>
  <c r="O171" i="13"/>
  <c r="N300" i="13"/>
  <c r="O31" i="13"/>
  <c r="O313" i="13"/>
  <c r="N230" i="13"/>
  <c r="O215" i="13"/>
  <c r="O201" i="13"/>
  <c r="O156" i="13"/>
  <c r="N65" i="13"/>
  <c r="N280" i="13"/>
  <c r="O200" i="13"/>
  <c r="O187" i="13"/>
  <c r="O44" i="13"/>
  <c r="O108" i="13"/>
  <c r="O170" i="13"/>
  <c r="O214" i="13"/>
  <c r="N217" i="13"/>
  <c r="N185" i="13"/>
  <c r="N169" i="13"/>
  <c r="N56" i="13"/>
  <c r="N215" i="13"/>
  <c r="O58" i="13"/>
  <c r="O127" i="13"/>
  <c r="O89" i="13"/>
  <c r="O233" i="13"/>
  <c r="O322" i="13"/>
  <c r="N25" i="13"/>
  <c r="N344" i="13"/>
  <c r="N320" i="13"/>
  <c r="N338" i="13"/>
  <c r="O59" i="13"/>
  <c r="N114" i="13"/>
  <c r="N311" i="13"/>
  <c r="N124" i="13"/>
  <c r="N203" i="13"/>
  <c r="N155" i="13"/>
  <c r="N183" i="13"/>
  <c r="N167" i="13"/>
  <c r="O71" i="13"/>
  <c r="O120" i="13"/>
  <c r="O241" i="13"/>
  <c r="N41" i="13"/>
  <c r="N257" i="13"/>
  <c r="N139" i="13"/>
  <c r="N171" i="13"/>
  <c r="N267" i="13"/>
  <c r="N24" i="13"/>
  <c r="O75" i="13"/>
  <c r="O60" i="13"/>
  <c r="O296" i="13"/>
  <c r="O29" i="13"/>
  <c r="O101" i="13"/>
  <c r="N140" i="13"/>
  <c r="N297" i="13"/>
  <c r="N138" i="13"/>
  <c r="O15" i="13"/>
  <c r="O128" i="13"/>
  <c r="O204" i="13"/>
  <c r="O105" i="13"/>
  <c r="O185" i="13"/>
  <c r="O258" i="13"/>
  <c r="O306" i="13"/>
  <c r="N12" i="13"/>
  <c r="N156" i="13"/>
  <c r="N305" i="13"/>
  <c r="N57" i="13"/>
  <c r="N151" i="13"/>
  <c r="N137" i="13"/>
  <c r="N123" i="13"/>
  <c r="N264" i="13"/>
  <c r="N136" i="13"/>
  <c r="N346" i="13"/>
  <c r="O72" i="13"/>
  <c r="O216" i="13"/>
  <c r="N281" i="13"/>
  <c r="N28" i="13"/>
  <c r="N135" i="13"/>
  <c r="N121" i="13"/>
  <c r="O345" i="13"/>
  <c r="O76" i="13"/>
  <c r="O220" i="13"/>
  <c r="O129" i="13"/>
  <c r="N329" i="13"/>
  <c r="N43" i="13"/>
  <c r="N236" i="13"/>
  <c r="N92" i="13"/>
  <c r="O242" i="13"/>
  <c r="N235" i="13"/>
  <c r="N334" i="13"/>
  <c r="O318" i="13"/>
  <c r="O302" i="13"/>
  <c r="N286" i="13"/>
  <c r="N270" i="13"/>
  <c r="N254" i="13"/>
  <c r="N238" i="13"/>
  <c r="N190" i="13"/>
  <c r="N142" i="13"/>
  <c r="O94" i="13"/>
  <c r="O307" i="13"/>
  <c r="O152" i="13"/>
  <c r="N186" i="13"/>
  <c r="N252" i="13"/>
  <c r="N219" i="13"/>
  <c r="N104" i="13"/>
  <c r="N200" i="13"/>
  <c r="N160" i="13"/>
  <c r="N145" i="13"/>
  <c r="N117" i="13"/>
  <c r="O213" i="13"/>
  <c r="O42" i="13"/>
  <c r="N268" i="13"/>
  <c r="N232" i="13"/>
  <c r="N88" i="13"/>
  <c r="N325" i="13"/>
  <c r="N331" i="13"/>
  <c r="N315" i="13"/>
  <c r="O243" i="13"/>
  <c r="O168" i="13"/>
  <c r="N231" i="13"/>
  <c r="N188" i="13"/>
  <c r="N87" i="13"/>
  <c r="N73" i="13"/>
  <c r="O324" i="13"/>
  <c r="N308" i="13"/>
  <c r="N134" i="13"/>
  <c r="N109" i="13"/>
  <c r="N86" i="13"/>
  <c r="N248" i="13"/>
  <c r="N184" i="13"/>
  <c r="N23" i="13"/>
  <c r="N46" i="13"/>
  <c r="N302" i="13"/>
  <c r="N265" i="13"/>
  <c r="O325" i="13"/>
  <c r="O150" i="13"/>
  <c r="O169" i="13"/>
  <c r="O14" i="13"/>
  <c r="N339" i="13"/>
  <c r="O224" i="13"/>
  <c r="O138" i="13"/>
  <c r="O286" i="13"/>
  <c r="N164" i="13"/>
  <c r="O154" i="13"/>
  <c r="O113" i="13"/>
  <c r="O182" i="13"/>
  <c r="N30" i="13"/>
  <c r="N299" i="13"/>
  <c r="O175" i="13"/>
  <c r="O246" i="13"/>
  <c r="N55" i="13"/>
  <c r="O236" i="13"/>
  <c r="O53" i="13"/>
  <c r="O121" i="13"/>
  <c r="N249" i="13"/>
  <c r="O11" i="13"/>
  <c r="O222" i="13"/>
  <c r="N206" i="13"/>
  <c r="O174" i="13"/>
  <c r="O158" i="13"/>
  <c r="O126" i="13"/>
  <c r="N110" i="13"/>
  <c r="O78" i="13"/>
  <c r="O337" i="13"/>
  <c r="O348" i="13"/>
  <c r="O316" i="13"/>
  <c r="N284" i="13"/>
  <c r="N347" i="13"/>
  <c r="N283" i="13"/>
  <c r="N62" i="13"/>
  <c r="N292" i="13"/>
  <c r="O110" i="13"/>
  <c r="N318" i="13"/>
  <c r="N174" i="13"/>
  <c r="O334" i="13"/>
  <c r="N212" i="13"/>
  <c r="O180" i="13"/>
  <c r="O244" i="13"/>
  <c r="O62" i="13"/>
  <c r="O30" i="13"/>
  <c r="N85" i="13"/>
  <c r="N148" i="13"/>
  <c r="X18" i="12"/>
  <c r="X10" i="12"/>
  <c r="S25" i="12"/>
  <c r="V25" i="12"/>
  <c r="T25" i="12"/>
  <c r="U19" i="12"/>
  <c r="R19" i="12"/>
  <c r="X19" i="12" s="1"/>
  <c r="U33" i="12"/>
  <c r="R33" i="12"/>
  <c r="X33" i="12" s="1"/>
  <c r="V27" i="12"/>
  <c r="S27" i="12"/>
  <c r="T27" i="12"/>
  <c r="R21" i="12"/>
  <c r="U21" i="12"/>
  <c r="S28" i="12"/>
  <c r="V28" i="12"/>
  <c r="T28" i="12"/>
  <c r="R22" i="12"/>
  <c r="U22" i="12"/>
  <c r="S29" i="12"/>
  <c r="V29" i="12"/>
  <c r="T29" i="12"/>
  <c r="R23" i="12"/>
  <c r="U23" i="12"/>
  <c r="V30" i="12"/>
  <c r="T30" i="12"/>
  <c r="R24" i="12"/>
  <c r="U24" i="12"/>
  <c r="U34" i="12"/>
  <c r="R34" i="12"/>
  <c r="U26" i="12"/>
  <c r="R26" i="12"/>
  <c r="X26" i="12" s="1"/>
  <c r="R27" i="12"/>
  <c r="U27" i="12"/>
  <c r="U28" i="12"/>
  <c r="R28" i="12"/>
  <c r="U30" i="12"/>
  <c r="R30" i="12"/>
  <c r="U31" i="12"/>
  <c r="R31" i="12"/>
  <c r="X16" i="12"/>
  <c r="U32" i="12"/>
  <c r="R32" i="12"/>
  <c r="X32" i="12" s="1"/>
  <c r="U25" i="12"/>
  <c r="T26" i="12"/>
  <c r="U20" i="12"/>
  <c r="X20" i="12" s="1"/>
  <c r="I121" i="7"/>
  <c r="J121" i="7"/>
  <c r="H121" i="7"/>
  <c r="E121" i="7"/>
  <c r="D121" i="7"/>
  <c r="G120" i="7"/>
  <c r="D120" i="7"/>
  <c r="L359" i="6" s="1"/>
  <c r="F121" i="7"/>
  <c r="J120" i="7"/>
  <c r="X323" i="6" s="1"/>
  <c r="F120" i="7"/>
  <c r="N338" i="6" s="1"/>
  <c r="B121" i="7"/>
  <c r="C121" i="7"/>
  <c r="I120" i="7"/>
  <c r="E120" i="7"/>
  <c r="G121" i="7"/>
  <c r="H120" i="7"/>
  <c r="K121" i="7"/>
  <c r="B120" i="7"/>
  <c r="K120" i="7"/>
  <c r="Y366" i="6" s="1"/>
  <c r="C120" i="7"/>
  <c r="P356" i="9"/>
  <c r="P451" i="9"/>
  <c r="P326" i="9"/>
  <c r="P385" i="9"/>
  <c r="P157" i="9"/>
  <c r="P439" i="9"/>
  <c r="P440" i="9"/>
  <c r="P122" i="9"/>
  <c r="P133" i="9"/>
  <c r="P300" i="9"/>
  <c r="P302" i="9"/>
  <c r="P312" i="9"/>
  <c r="P66" i="9"/>
  <c r="P236" i="9"/>
  <c r="P243" i="9"/>
  <c r="P292" i="9"/>
  <c r="P345" i="9"/>
  <c r="P304" i="9"/>
  <c r="P391" i="9"/>
  <c r="P310" i="9"/>
  <c r="P277" i="9"/>
  <c r="P335" i="9"/>
  <c r="P288" i="9"/>
  <c r="P210" i="9"/>
  <c r="P346" i="9"/>
  <c r="P238" i="9"/>
  <c r="P395" i="9"/>
  <c r="P344" i="9"/>
  <c r="P211" i="9"/>
  <c r="P353" i="9"/>
  <c r="P244" i="9"/>
  <c r="P265" i="9"/>
  <c r="P269" i="9"/>
  <c r="P209" i="9"/>
  <c r="P295" i="9"/>
  <c r="P325" i="9"/>
  <c r="P321" i="9"/>
  <c r="P392" i="9"/>
  <c r="P311" i="9"/>
  <c r="P166" i="9"/>
  <c r="P328" i="9"/>
  <c r="P361" i="9"/>
  <c r="P331" i="9"/>
  <c r="P370" i="9"/>
  <c r="P350" i="9"/>
  <c r="P76" i="9"/>
  <c r="P372" i="9"/>
  <c r="P255" i="9"/>
  <c r="P342" i="9"/>
  <c r="P343" i="9"/>
  <c r="P446" i="9"/>
  <c r="P293" i="9"/>
  <c r="P303" i="9"/>
  <c r="P323" i="9"/>
  <c r="P315" i="9"/>
  <c r="P341" i="9"/>
  <c r="P351" i="9"/>
  <c r="P337" i="9"/>
  <c r="P207" i="9"/>
  <c r="P71" i="9"/>
  <c r="P352" i="9"/>
  <c r="P567" i="9"/>
  <c r="P483" i="9"/>
  <c r="P285" i="9"/>
  <c r="P563" i="9"/>
  <c r="P481" i="9"/>
  <c r="P305" i="9"/>
  <c r="P286" i="9"/>
  <c r="P561" i="9"/>
  <c r="P467" i="9"/>
  <c r="P273" i="9"/>
  <c r="P65" i="9"/>
  <c r="P320" i="9"/>
  <c r="P329" i="9"/>
  <c r="P628" i="9"/>
  <c r="P551" i="9"/>
  <c r="P465" i="9"/>
  <c r="P241" i="9"/>
  <c r="P69" i="9"/>
  <c r="P330" i="9"/>
  <c r="P627" i="9"/>
  <c r="P547" i="9"/>
  <c r="P225" i="9"/>
  <c r="P162" i="9"/>
  <c r="P257" i="9"/>
  <c r="P625" i="9"/>
  <c r="P545" i="9"/>
  <c r="P449" i="9"/>
  <c r="P193" i="9"/>
  <c r="P360" i="9"/>
  <c r="P262" i="9"/>
  <c r="P258" i="9"/>
  <c r="P453" i="9"/>
  <c r="P615" i="9"/>
  <c r="P535" i="9"/>
  <c r="P435" i="9"/>
  <c r="P177" i="9"/>
  <c r="P283" i="9"/>
  <c r="P259" i="9"/>
  <c r="P454" i="9"/>
  <c r="P612" i="9"/>
  <c r="P531" i="9"/>
  <c r="P433" i="9"/>
  <c r="P161" i="9"/>
  <c r="P455" i="9"/>
  <c r="P611" i="9"/>
  <c r="P529" i="9"/>
  <c r="P419" i="9"/>
  <c r="P334" i="9"/>
  <c r="P296" i="9"/>
  <c r="P289" i="9"/>
  <c r="P456" i="9"/>
  <c r="P609" i="9"/>
  <c r="P519" i="9"/>
  <c r="P417" i="9"/>
  <c r="P290" i="9"/>
  <c r="P457" i="9"/>
  <c r="P599" i="9"/>
  <c r="P515" i="9"/>
  <c r="P403" i="9"/>
  <c r="P313" i="9"/>
  <c r="P458" i="9"/>
  <c r="P595" i="9"/>
  <c r="P513" i="9"/>
  <c r="P401" i="9"/>
  <c r="P425" i="9"/>
  <c r="P447" i="9"/>
  <c r="P593" i="9"/>
  <c r="P503" i="9"/>
  <c r="P387" i="9"/>
  <c r="P448" i="9"/>
  <c r="P338" i="9"/>
  <c r="P583" i="9"/>
  <c r="P499" i="9"/>
  <c r="P369" i="9"/>
  <c r="P332" i="9"/>
  <c r="P579" i="9"/>
  <c r="P497" i="9"/>
  <c r="P333" i="9"/>
  <c r="P156" i="9"/>
  <c r="P324" i="9"/>
  <c r="P577" i="9"/>
  <c r="P487" i="9"/>
  <c r="P471" i="9"/>
  <c r="P423" i="9"/>
  <c r="P407" i="9"/>
  <c r="P375" i="9"/>
  <c r="P359" i="9"/>
  <c r="P327" i="9"/>
  <c r="P279" i="9"/>
  <c r="P263" i="9"/>
  <c r="P247" i="9"/>
  <c r="P231" i="9"/>
  <c r="P199" i="9"/>
  <c r="P183" i="9"/>
  <c r="P167" i="9"/>
  <c r="P151" i="9"/>
  <c r="P135" i="9"/>
  <c r="P119" i="9"/>
  <c r="P103" i="9"/>
  <c r="P87" i="9"/>
  <c r="P614" i="9"/>
  <c r="P598" i="9"/>
  <c r="P582" i="9"/>
  <c r="P566" i="9"/>
  <c r="P550" i="9"/>
  <c r="P534" i="9"/>
  <c r="P518" i="9"/>
  <c r="P502" i="9"/>
  <c r="P486" i="9"/>
  <c r="P470" i="9"/>
  <c r="P438" i="9"/>
  <c r="P422" i="9"/>
  <c r="P406" i="9"/>
  <c r="P390" i="9"/>
  <c r="P374" i="9"/>
  <c r="P358" i="9"/>
  <c r="P294" i="9"/>
  <c r="P278" i="9"/>
  <c r="P246" i="9"/>
  <c r="P230" i="9"/>
  <c r="P214" i="9"/>
  <c r="P198" i="9"/>
  <c r="P182" i="9"/>
  <c r="P150" i="9"/>
  <c r="P134" i="9"/>
  <c r="P118" i="9"/>
  <c r="P102" i="9"/>
  <c r="P86" i="9"/>
  <c r="P70" i="9"/>
  <c r="Q351" i="9"/>
  <c r="P629" i="9"/>
  <c r="P613" i="9"/>
  <c r="P597" i="9"/>
  <c r="P581" i="9"/>
  <c r="P565" i="9"/>
  <c r="P549" i="9"/>
  <c r="P533" i="9"/>
  <c r="P517" i="9"/>
  <c r="P501" i="9"/>
  <c r="P485" i="9"/>
  <c r="P469" i="9"/>
  <c r="P437" i="9"/>
  <c r="P421" i="9"/>
  <c r="P405" i="9"/>
  <c r="P389" i="9"/>
  <c r="P373" i="9"/>
  <c r="P309" i="9"/>
  <c r="P261" i="9"/>
  <c r="P245" i="9"/>
  <c r="P229" i="9"/>
  <c r="P213" i="9"/>
  <c r="P197" i="9"/>
  <c r="P181" i="9"/>
  <c r="P165" i="9"/>
  <c r="P149" i="9"/>
  <c r="P117" i="9"/>
  <c r="P101" i="9"/>
  <c r="P85" i="9"/>
  <c r="P596" i="9"/>
  <c r="P580" i="9"/>
  <c r="P564" i="9"/>
  <c r="P548" i="9"/>
  <c r="P532" i="9"/>
  <c r="P516" i="9"/>
  <c r="P500" i="9"/>
  <c r="P484" i="9"/>
  <c r="P468" i="9"/>
  <c r="P452" i="9"/>
  <c r="P436" i="9"/>
  <c r="P420" i="9"/>
  <c r="P404" i="9"/>
  <c r="P388" i="9"/>
  <c r="P308" i="9"/>
  <c r="P276" i="9"/>
  <c r="P260" i="9"/>
  <c r="P228" i="9"/>
  <c r="P212" i="9"/>
  <c r="P196" i="9"/>
  <c r="P180" i="9"/>
  <c r="P164" i="9"/>
  <c r="P148" i="9"/>
  <c r="P132" i="9"/>
  <c r="P116" i="9"/>
  <c r="P100" i="9"/>
  <c r="P84" i="9"/>
  <c r="P68" i="9"/>
  <c r="P371" i="9"/>
  <c r="P307" i="9"/>
  <c r="P291" i="9"/>
  <c r="P275" i="9"/>
  <c r="P227" i="9"/>
  <c r="P195" i="9"/>
  <c r="P179" i="9"/>
  <c r="P163" i="9"/>
  <c r="P147" i="9"/>
  <c r="P131" i="9"/>
  <c r="P115" i="9"/>
  <c r="P99" i="9"/>
  <c r="P83" i="9"/>
  <c r="P67" i="9"/>
  <c r="P626" i="9"/>
  <c r="P610" i="9"/>
  <c r="P594" i="9"/>
  <c r="P578" i="9"/>
  <c r="P562" i="9"/>
  <c r="P546" i="9"/>
  <c r="P530" i="9"/>
  <c r="P514" i="9"/>
  <c r="P498" i="9"/>
  <c r="P482" i="9"/>
  <c r="P466" i="9"/>
  <c r="P450" i="9"/>
  <c r="P434" i="9"/>
  <c r="P418" i="9"/>
  <c r="P402" i="9"/>
  <c r="P386" i="9"/>
  <c r="P322" i="9"/>
  <c r="P306" i="9"/>
  <c r="P274" i="9"/>
  <c r="P242" i="9"/>
  <c r="P194" i="9"/>
  <c r="P178" i="9"/>
  <c r="P146" i="9"/>
  <c r="P130" i="9"/>
  <c r="P114" i="9"/>
  <c r="P98" i="9"/>
  <c r="P82" i="9"/>
  <c r="P145" i="9"/>
  <c r="P129" i="9"/>
  <c r="P113" i="9"/>
  <c r="P97" i="9"/>
  <c r="P81" i="9"/>
  <c r="P624" i="9"/>
  <c r="P608" i="9"/>
  <c r="P592" i="9"/>
  <c r="P576" i="9"/>
  <c r="P560" i="9"/>
  <c r="P544" i="9"/>
  <c r="P528" i="9"/>
  <c r="P512" i="9"/>
  <c r="P496" i="9"/>
  <c r="P480" i="9"/>
  <c r="P464" i="9"/>
  <c r="P432" i="9"/>
  <c r="P416" i="9"/>
  <c r="P400" i="9"/>
  <c r="P384" i="9"/>
  <c r="P368" i="9"/>
  <c r="P336" i="9"/>
  <c r="P272" i="9"/>
  <c r="P256" i="9"/>
  <c r="P240" i="9"/>
  <c r="P224" i="9"/>
  <c r="P208" i="9"/>
  <c r="P192" i="9"/>
  <c r="P176" i="9"/>
  <c r="P160" i="9"/>
  <c r="P144" i="9"/>
  <c r="P128" i="9"/>
  <c r="P112" i="9"/>
  <c r="P96" i="9"/>
  <c r="P80" i="9"/>
  <c r="P64" i="9"/>
  <c r="P623" i="9"/>
  <c r="P607" i="9"/>
  <c r="P591" i="9"/>
  <c r="P575" i="9"/>
  <c r="P559" i="9"/>
  <c r="P543" i="9"/>
  <c r="P527" i="9"/>
  <c r="P511" i="9"/>
  <c r="P495" i="9"/>
  <c r="P479" i="9"/>
  <c r="P463" i="9"/>
  <c r="P431" i="9"/>
  <c r="P415" i="9"/>
  <c r="P399" i="9"/>
  <c r="P383" i="9"/>
  <c r="P367" i="9"/>
  <c r="P319" i="9"/>
  <c r="P287" i="9"/>
  <c r="P271" i="9"/>
  <c r="P239" i="9"/>
  <c r="P223" i="9"/>
  <c r="P191" i="9"/>
  <c r="P175" i="9"/>
  <c r="P159" i="9"/>
  <c r="P143" i="9"/>
  <c r="P127" i="9"/>
  <c r="P111" i="9"/>
  <c r="P95" i="9"/>
  <c r="P79" i="9"/>
  <c r="P622" i="9"/>
  <c r="P606" i="9"/>
  <c r="P590" i="9"/>
  <c r="P574" i="9"/>
  <c r="P558" i="9"/>
  <c r="P542" i="9"/>
  <c r="P526" i="9"/>
  <c r="P510" i="9"/>
  <c r="P494" i="9"/>
  <c r="P478" i="9"/>
  <c r="P462" i="9"/>
  <c r="P430" i="9"/>
  <c r="P414" i="9"/>
  <c r="P398" i="9"/>
  <c r="P382" i="9"/>
  <c r="P366" i="9"/>
  <c r="P318" i="9"/>
  <c r="P270" i="9"/>
  <c r="P254" i="9"/>
  <c r="P222" i="9"/>
  <c r="P206" i="9"/>
  <c r="P190" i="9"/>
  <c r="P174" i="9"/>
  <c r="P158" i="9"/>
  <c r="P142" i="9"/>
  <c r="P126" i="9"/>
  <c r="P110" i="9"/>
  <c r="P94" i="9"/>
  <c r="P78" i="9"/>
  <c r="P621" i="9"/>
  <c r="P605" i="9"/>
  <c r="P589" i="9"/>
  <c r="P573" i="9"/>
  <c r="P557" i="9"/>
  <c r="P541" i="9"/>
  <c r="P525" i="9"/>
  <c r="P509" i="9"/>
  <c r="P493" i="9"/>
  <c r="P477" i="9"/>
  <c r="P461" i="9"/>
  <c r="P445" i="9"/>
  <c r="P429" i="9"/>
  <c r="P413" i="9"/>
  <c r="P397" i="9"/>
  <c r="P381" i="9"/>
  <c r="P365" i="9"/>
  <c r="P349" i="9"/>
  <c r="P317" i="9"/>
  <c r="P301" i="9"/>
  <c r="P253" i="9"/>
  <c r="P237" i="9"/>
  <c r="P205" i="9"/>
  <c r="P189" i="9"/>
  <c r="P173" i="9"/>
  <c r="P141" i="9"/>
  <c r="P125" i="9"/>
  <c r="P109" i="9"/>
  <c r="P93" i="9"/>
  <c r="P77" i="9"/>
  <c r="P620" i="9"/>
  <c r="P604" i="9"/>
  <c r="P588" i="9"/>
  <c r="P572" i="9"/>
  <c r="P556" i="9"/>
  <c r="P540" i="9"/>
  <c r="P524" i="9"/>
  <c r="P508" i="9"/>
  <c r="P492" i="9"/>
  <c r="P476" i="9"/>
  <c r="P460" i="9"/>
  <c r="P444" i="9"/>
  <c r="P428" i="9"/>
  <c r="P412" i="9"/>
  <c r="P396" i="9"/>
  <c r="P380" i="9"/>
  <c r="P364" i="9"/>
  <c r="P348" i="9"/>
  <c r="P316" i="9"/>
  <c r="P284" i="9"/>
  <c r="P268" i="9"/>
  <c r="P252" i="9"/>
  <c r="P220" i="9"/>
  <c r="P204" i="9"/>
  <c r="P188" i="9"/>
  <c r="P172" i="9"/>
  <c r="P140" i="9"/>
  <c r="P124" i="9"/>
  <c r="P108" i="9"/>
  <c r="P92" i="9"/>
  <c r="P619" i="9"/>
  <c r="P603" i="9"/>
  <c r="P587" i="9"/>
  <c r="P571" i="9"/>
  <c r="P555" i="9"/>
  <c r="P539" i="9"/>
  <c r="P523" i="9"/>
  <c r="P507" i="9"/>
  <c r="P491" i="9"/>
  <c r="P475" i="9"/>
  <c r="P459" i="9"/>
  <c r="P443" i="9"/>
  <c r="P427" i="9"/>
  <c r="P411" i="9"/>
  <c r="P379" i="9"/>
  <c r="P363" i="9"/>
  <c r="P347" i="9"/>
  <c r="P299" i="9"/>
  <c r="P267" i="9"/>
  <c r="P251" i="9"/>
  <c r="P235" i="9"/>
  <c r="P219" i="9"/>
  <c r="P203" i="9"/>
  <c r="P187" i="9"/>
  <c r="P171" i="9"/>
  <c r="P155" i="9"/>
  <c r="P139" i="9"/>
  <c r="P123" i="9"/>
  <c r="P107" i="9"/>
  <c r="P91" i="9"/>
  <c r="P75" i="9"/>
  <c r="P618" i="9"/>
  <c r="P602" i="9"/>
  <c r="P586" i="9"/>
  <c r="P570" i="9"/>
  <c r="P554" i="9"/>
  <c r="P538" i="9"/>
  <c r="P522" i="9"/>
  <c r="P506" i="9"/>
  <c r="P490" i="9"/>
  <c r="P474" i="9"/>
  <c r="P442" i="9"/>
  <c r="P426" i="9"/>
  <c r="P410" i="9"/>
  <c r="P394" i="9"/>
  <c r="P378" i="9"/>
  <c r="P362" i="9"/>
  <c r="P314" i="9"/>
  <c r="P298" i="9"/>
  <c r="P282" i="9"/>
  <c r="P266" i="9"/>
  <c r="P250" i="9"/>
  <c r="P234" i="9"/>
  <c r="P202" i="9"/>
  <c r="P186" i="9"/>
  <c r="P170" i="9"/>
  <c r="P154" i="9"/>
  <c r="P138" i="9"/>
  <c r="P106" i="9"/>
  <c r="P90" i="9"/>
  <c r="P74" i="9"/>
  <c r="P617" i="9"/>
  <c r="P601" i="9"/>
  <c r="P585" i="9"/>
  <c r="P569" i="9"/>
  <c r="P553" i="9"/>
  <c r="P537" i="9"/>
  <c r="P521" i="9"/>
  <c r="P505" i="9"/>
  <c r="P489" i="9"/>
  <c r="P473" i="9"/>
  <c r="P441" i="9"/>
  <c r="P409" i="9"/>
  <c r="P393" i="9"/>
  <c r="P377" i="9"/>
  <c r="P297" i="9"/>
  <c r="P281" i="9"/>
  <c r="P249" i="9"/>
  <c r="P233" i="9"/>
  <c r="P201" i="9"/>
  <c r="P185" i="9"/>
  <c r="P169" i="9"/>
  <c r="P153" i="9"/>
  <c r="P137" i="9"/>
  <c r="P121" i="9"/>
  <c r="P105" i="9"/>
  <c r="P89" i="9"/>
  <c r="P73" i="9"/>
  <c r="P616" i="9"/>
  <c r="P600" i="9"/>
  <c r="P584" i="9"/>
  <c r="P568" i="9"/>
  <c r="P552" i="9"/>
  <c r="P536" i="9"/>
  <c r="P520" i="9"/>
  <c r="P504" i="9"/>
  <c r="P488" i="9"/>
  <c r="P472" i="9"/>
  <c r="P424" i="9"/>
  <c r="P408" i="9"/>
  <c r="P376" i="9"/>
  <c r="P280" i="9"/>
  <c r="P264" i="9"/>
  <c r="P248" i="9"/>
  <c r="P232" i="9"/>
  <c r="P216" i="9"/>
  <c r="P200" i="9"/>
  <c r="P184" i="9"/>
  <c r="P168" i="9"/>
  <c r="P152" i="9"/>
  <c r="P136" i="9"/>
  <c r="P120" i="9"/>
  <c r="P104" i="9"/>
  <c r="Q601" i="9"/>
  <c r="P18" i="5"/>
  <c r="Q593" i="9"/>
  <c r="Q248" i="9"/>
  <c r="P19" i="5"/>
  <c r="Q463" i="9"/>
  <c r="Q327" i="9"/>
  <c r="Q120" i="9"/>
  <c r="Q319" i="9"/>
  <c r="Q541" i="9"/>
  <c r="Q421" i="9"/>
  <c r="Q413" i="9"/>
  <c r="Q128" i="9"/>
  <c r="Q627" i="9"/>
  <c r="Q507" i="9"/>
  <c r="Q499" i="9"/>
  <c r="Q154" i="9"/>
  <c r="Q277" i="9"/>
  <c r="Q465" i="9"/>
  <c r="Q329" i="9"/>
  <c r="Q235" i="9"/>
  <c r="Q510" i="9"/>
  <c r="Q588" i="9"/>
  <c r="Q115" i="9"/>
  <c r="Q209" i="9"/>
  <c r="Q191" i="9"/>
  <c r="Q71" i="9"/>
  <c r="Q141" i="9"/>
  <c r="Q502" i="9"/>
  <c r="Q580" i="9"/>
  <c r="Q107" i="9"/>
  <c r="Q201" i="9"/>
  <c r="Q473" i="9"/>
  <c r="Q269" i="9"/>
  <c r="Q243" i="9"/>
  <c r="Q63" i="9"/>
  <c r="Q382" i="9"/>
  <c r="Q460" i="9"/>
  <c r="Q554" i="9"/>
  <c r="Q81" i="9"/>
  <c r="Q379" i="9"/>
  <c r="Q371" i="9"/>
  <c r="Q337" i="9"/>
  <c r="Q374" i="9"/>
  <c r="Q452" i="9"/>
  <c r="Q546" i="9"/>
  <c r="Q73" i="9"/>
  <c r="Q238" i="9"/>
  <c r="Q324" i="9"/>
  <c r="Q426" i="9"/>
  <c r="Q520" i="9"/>
  <c r="O18" i="5"/>
  <c r="Q199" i="9"/>
  <c r="Q230" i="9"/>
  <c r="Q316" i="9"/>
  <c r="Q418" i="9"/>
  <c r="Q512" i="9"/>
  <c r="Q342" i="9"/>
  <c r="Q347" i="9"/>
  <c r="Q149" i="9"/>
  <c r="Q110" i="9"/>
  <c r="Q196" i="9"/>
  <c r="Q290" i="9"/>
  <c r="Q392" i="9"/>
  <c r="Q384" i="9"/>
  <c r="Q599" i="9"/>
  <c r="Q591" i="9"/>
  <c r="Q102" i="9"/>
  <c r="Q188" i="9"/>
  <c r="Q282" i="9"/>
  <c r="Q471" i="9"/>
  <c r="Q549" i="9"/>
  <c r="Q68" i="9"/>
  <c r="Q162" i="9"/>
  <c r="Q256" i="9"/>
  <c r="Q183" i="9"/>
  <c r="Q261" i="9"/>
  <c r="Q180" i="9"/>
  <c r="Q99" i="9"/>
  <c r="Q457" i="9"/>
  <c r="Q350" i="9"/>
  <c r="Q575" i="9"/>
  <c r="Q214" i="9"/>
  <c r="Q436" i="9"/>
  <c r="Q219" i="9"/>
  <c r="Q449" i="9"/>
  <c r="Q341" i="9"/>
  <c r="Q567" i="9"/>
  <c r="Q439" i="9"/>
  <c r="Q295" i="9"/>
  <c r="Q167" i="9"/>
  <c r="Q606" i="9"/>
  <c r="Q478" i="9"/>
  <c r="Q334" i="9"/>
  <c r="Q206" i="9"/>
  <c r="Q78" i="9"/>
  <c r="Q517" i="9"/>
  <c r="Q389" i="9"/>
  <c r="Q245" i="9"/>
  <c r="Q117" i="9"/>
  <c r="Q556" i="9"/>
  <c r="Q428" i="9"/>
  <c r="Q292" i="9"/>
  <c r="Q164" i="9"/>
  <c r="Q603" i="9"/>
  <c r="Q475" i="9"/>
  <c r="Q339" i="9"/>
  <c r="Q211" i="9"/>
  <c r="Q83" i="9"/>
  <c r="Q522" i="9"/>
  <c r="Q394" i="9"/>
  <c r="Q258" i="9"/>
  <c r="Q130" i="9"/>
  <c r="Q569" i="9"/>
  <c r="Q441" i="9"/>
  <c r="Q305" i="9"/>
  <c r="Q177" i="9"/>
  <c r="Q616" i="9"/>
  <c r="Q488" i="9"/>
  <c r="Q360" i="9"/>
  <c r="Q224" i="9"/>
  <c r="Q96" i="9"/>
  <c r="Q583" i="9"/>
  <c r="Q533" i="9"/>
  <c r="Q308" i="9"/>
  <c r="Q227" i="9"/>
  <c r="Q585" i="9"/>
  <c r="Q240" i="9"/>
  <c r="Q486" i="9"/>
  <c r="Q564" i="9"/>
  <c r="Q355" i="9"/>
  <c r="Q138" i="9"/>
  <c r="Q368" i="9"/>
  <c r="Q559" i="9"/>
  <c r="Q431" i="9"/>
  <c r="Q287" i="9"/>
  <c r="Q159" i="9"/>
  <c r="Q598" i="9"/>
  <c r="Q470" i="9"/>
  <c r="Q326" i="9"/>
  <c r="Q198" i="9"/>
  <c r="Q70" i="9"/>
  <c r="Q509" i="9"/>
  <c r="Q381" i="9"/>
  <c r="Q237" i="9"/>
  <c r="Q109" i="9"/>
  <c r="Q548" i="9"/>
  <c r="Q420" i="9"/>
  <c r="Q284" i="9"/>
  <c r="Q156" i="9"/>
  <c r="Q595" i="9"/>
  <c r="Q467" i="9"/>
  <c r="Q331" i="9"/>
  <c r="Q203" i="9"/>
  <c r="Q75" i="9"/>
  <c r="Q514" i="9"/>
  <c r="Q386" i="9"/>
  <c r="Q250" i="9"/>
  <c r="Q122" i="9"/>
  <c r="Q561" i="9"/>
  <c r="Q433" i="9"/>
  <c r="Q297" i="9"/>
  <c r="Q169" i="9"/>
  <c r="Q608" i="9"/>
  <c r="Q480" i="9"/>
  <c r="Q352" i="9"/>
  <c r="Q216" i="9"/>
  <c r="Q88" i="9"/>
  <c r="Q551" i="9"/>
  <c r="Q423" i="9"/>
  <c r="Q279" i="9"/>
  <c r="Q151" i="9"/>
  <c r="Q590" i="9"/>
  <c r="Q462" i="9"/>
  <c r="Q318" i="9"/>
  <c r="Q190" i="9"/>
  <c r="Q629" i="9"/>
  <c r="Q501" i="9"/>
  <c r="Q373" i="9"/>
  <c r="Q229" i="9"/>
  <c r="Q101" i="9"/>
  <c r="Q540" i="9"/>
  <c r="Q412" i="9"/>
  <c r="Q276" i="9"/>
  <c r="Q148" i="9"/>
  <c r="Q587" i="9"/>
  <c r="Q459" i="9"/>
  <c r="Q323" i="9"/>
  <c r="Q195" i="9"/>
  <c r="Q67" i="9"/>
  <c r="Q506" i="9"/>
  <c r="Q378" i="9"/>
  <c r="Q242" i="9"/>
  <c r="Q114" i="9"/>
  <c r="Q553" i="9"/>
  <c r="Q425" i="9"/>
  <c r="Q289" i="9"/>
  <c r="Q161" i="9"/>
  <c r="Q600" i="9"/>
  <c r="Q472" i="9"/>
  <c r="Q336" i="9"/>
  <c r="Q208" i="9"/>
  <c r="Q80" i="9"/>
  <c r="Q271" i="9"/>
  <c r="Q143" i="9"/>
  <c r="Q582" i="9"/>
  <c r="Q454" i="9"/>
  <c r="Q310" i="9"/>
  <c r="Q182" i="9"/>
  <c r="Q621" i="9"/>
  <c r="Q493" i="9"/>
  <c r="Q365" i="9"/>
  <c r="Q221" i="9"/>
  <c r="Q93" i="9"/>
  <c r="Q532" i="9"/>
  <c r="Q404" i="9"/>
  <c r="Q268" i="9"/>
  <c r="Q140" i="9"/>
  <c r="Q579" i="9"/>
  <c r="Q451" i="9"/>
  <c r="Q315" i="9"/>
  <c r="Q187" i="9"/>
  <c r="Q626" i="9"/>
  <c r="Q498" i="9"/>
  <c r="Q370" i="9"/>
  <c r="Q234" i="9"/>
  <c r="Q106" i="9"/>
  <c r="Q545" i="9"/>
  <c r="Q417" i="9"/>
  <c r="Q281" i="9"/>
  <c r="Q153" i="9"/>
  <c r="Q592" i="9"/>
  <c r="Q464" i="9"/>
  <c r="Q328" i="9"/>
  <c r="Q200" i="9"/>
  <c r="Q72" i="9"/>
  <c r="Q622" i="9"/>
  <c r="Q146" i="9"/>
  <c r="Q358" i="9"/>
  <c r="Q91" i="9"/>
  <c r="Q535" i="9"/>
  <c r="Q407" i="9"/>
  <c r="Q263" i="9"/>
  <c r="Q135" i="9"/>
  <c r="Q574" i="9"/>
  <c r="Q446" i="9"/>
  <c r="Q302" i="9"/>
  <c r="Q174" i="9"/>
  <c r="Q613" i="9"/>
  <c r="Q485" i="9"/>
  <c r="Q357" i="9"/>
  <c r="Q213" i="9"/>
  <c r="Q85" i="9"/>
  <c r="Q524" i="9"/>
  <c r="Q396" i="9"/>
  <c r="Q260" i="9"/>
  <c r="Q132" i="9"/>
  <c r="Q571" i="9"/>
  <c r="Q443" i="9"/>
  <c r="Q307" i="9"/>
  <c r="Q179" i="9"/>
  <c r="Q618" i="9"/>
  <c r="Q490" i="9"/>
  <c r="Q362" i="9"/>
  <c r="Q226" i="9"/>
  <c r="Q98" i="9"/>
  <c r="Q537" i="9"/>
  <c r="Q409" i="9"/>
  <c r="Q273" i="9"/>
  <c r="Q145" i="9"/>
  <c r="Q584" i="9"/>
  <c r="Q456" i="9"/>
  <c r="Q320" i="9"/>
  <c r="Q192" i="9"/>
  <c r="Q64" i="9"/>
  <c r="Q222" i="9"/>
  <c r="Q321" i="9"/>
  <c r="Q125" i="9"/>
  <c r="Q624" i="9"/>
  <c r="Q527" i="9"/>
  <c r="Q399" i="9"/>
  <c r="Q255" i="9"/>
  <c r="Q127" i="9"/>
  <c r="Q566" i="9"/>
  <c r="Q438" i="9"/>
  <c r="Q294" i="9"/>
  <c r="Q166" i="9"/>
  <c r="Q605" i="9"/>
  <c r="Q477" i="9"/>
  <c r="Q333" i="9"/>
  <c r="Q205" i="9"/>
  <c r="Q77" i="9"/>
  <c r="Q516" i="9"/>
  <c r="Q388" i="9"/>
  <c r="Q252" i="9"/>
  <c r="Q124" i="9"/>
  <c r="Q563" i="9"/>
  <c r="Q435" i="9"/>
  <c r="Q299" i="9"/>
  <c r="Q171" i="9"/>
  <c r="Q610" i="9"/>
  <c r="Q482" i="9"/>
  <c r="Q354" i="9"/>
  <c r="Q218" i="9"/>
  <c r="Q90" i="9"/>
  <c r="Q529" i="9"/>
  <c r="Q401" i="9"/>
  <c r="Q265" i="9"/>
  <c r="Q137" i="9"/>
  <c r="Q576" i="9"/>
  <c r="Q448" i="9"/>
  <c r="Q312" i="9"/>
  <c r="Q184" i="9"/>
  <c r="Q349" i="9"/>
  <c r="Q455" i="9"/>
  <c r="Q405" i="9"/>
  <c r="Q619" i="9"/>
  <c r="Q410" i="9"/>
  <c r="Q504" i="9"/>
  <c r="Q175" i="9"/>
  <c r="Q397" i="9"/>
  <c r="Q611" i="9"/>
  <c r="Q266" i="9"/>
  <c r="Q104" i="9"/>
  <c r="Q519" i="9"/>
  <c r="Q391" i="9"/>
  <c r="Q247" i="9"/>
  <c r="Q119" i="9"/>
  <c r="Q558" i="9"/>
  <c r="Q430" i="9"/>
  <c r="Q286" i="9"/>
  <c r="Q158" i="9"/>
  <c r="Q597" i="9"/>
  <c r="Q469" i="9"/>
  <c r="Q325" i="9"/>
  <c r="Q197" i="9"/>
  <c r="Q69" i="9"/>
  <c r="Q508" i="9"/>
  <c r="Q380" i="9"/>
  <c r="Q244" i="9"/>
  <c r="Q116" i="9"/>
  <c r="Q555" i="9"/>
  <c r="Q427" i="9"/>
  <c r="Q291" i="9"/>
  <c r="Q163" i="9"/>
  <c r="Q602" i="9"/>
  <c r="Q474" i="9"/>
  <c r="Q338" i="9"/>
  <c r="Q210" i="9"/>
  <c r="Q82" i="9"/>
  <c r="Q521" i="9"/>
  <c r="Q393" i="9"/>
  <c r="Q257" i="9"/>
  <c r="Q129" i="9"/>
  <c r="Q568" i="9"/>
  <c r="Q440" i="9"/>
  <c r="Q304" i="9"/>
  <c r="Q176" i="9"/>
  <c r="Q348" i="9"/>
  <c r="Q311" i="9"/>
  <c r="Q133" i="9"/>
  <c r="Q491" i="9"/>
  <c r="Q274" i="9"/>
  <c r="Q376" i="9"/>
  <c r="Q614" i="9"/>
  <c r="Q253" i="9"/>
  <c r="Q483" i="9"/>
  <c r="Q577" i="9"/>
  <c r="Q232" i="9"/>
  <c r="Q511" i="9"/>
  <c r="Q383" i="9"/>
  <c r="Q239" i="9"/>
  <c r="Q111" i="9"/>
  <c r="Q550" i="9"/>
  <c r="Q422" i="9"/>
  <c r="Q278" i="9"/>
  <c r="Q150" i="9"/>
  <c r="Q589" i="9"/>
  <c r="Q461" i="9"/>
  <c r="Q317" i="9"/>
  <c r="Q189" i="9"/>
  <c r="Q628" i="9"/>
  <c r="Q500" i="9"/>
  <c r="Q372" i="9"/>
  <c r="Q236" i="9"/>
  <c r="Q108" i="9"/>
  <c r="Q547" i="9"/>
  <c r="Q419" i="9"/>
  <c r="Q283" i="9"/>
  <c r="Q155" i="9"/>
  <c r="Q594" i="9"/>
  <c r="Q466" i="9"/>
  <c r="Q330" i="9"/>
  <c r="Q202" i="9"/>
  <c r="Q74" i="9"/>
  <c r="Q513" i="9"/>
  <c r="Q385" i="9"/>
  <c r="Q249" i="9"/>
  <c r="Q121" i="9"/>
  <c r="Q560" i="9"/>
  <c r="Q432" i="9"/>
  <c r="Q296" i="9"/>
  <c r="Q168" i="9"/>
  <c r="Q346" i="9"/>
  <c r="Q366" i="9"/>
  <c r="Q572" i="9"/>
  <c r="Q363" i="9"/>
  <c r="Q193" i="9"/>
  <c r="Q447" i="9"/>
  <c r="Q86" i="9"/>
  <c r="Q300" i="9"/>
  <c r="Q530" i="9"/>
  <c r="Q185" i="9"/>
  <c r="Q375" i="9"/>
  <c r="Q231" i="9"/>
  <c r="Q103" i="9"/>
  <c r="Q542" i="9"/>
  <c r="Q270" i="9"/>
  <c r="Q142" i="9"/>
  <c r="Q581" i="9"/>
  <c r="Q453" i="9"/>
  <c r="Q309" i="9"/>
  <c r="Q181" i="9"/>
  <c r="Q620" i="9"/>
  <c r="Q492" i="9"/>
  <c r="Q364" i="9"/>
  <c r="Q228" i="9"/>
  <c r="Q100" i="9"/>
  <c r="Q539" i="9"/>
  <c r="Q411" i="9"/>
  <c r="Q275" i="9"/>
  <c r="Q147" i="9"/>
  <c r="Q586" i="9"/>
  <c r="Q458" i="9"/>
  <c r="Q322" i="9"/>
  <c r="Q194" i="9"/>
  <c r="Q66" i="9"/>
  <c r="Q505" i="9"/>
  <c r="Q377" i="9"/>
  <c r="Q241" i="9"/>
  <c r="Q113" i="9"/>
  <c r="Q552" i="9"/>
  <c r="Q424" i="9"/>
  <c r="Q288" i="9"/>
  <c r="Q160" i="9"/>
  <c r="Q345" i="9"/>
  <c r="Q94" i="9"/>
  <c r="Q444" i="9"/>
  <c r="Q538" i="9"/>
  <c r="Q112" i="9"/>
  <c r="Q303" i="9"/>
  <c r="Q525" i="9"/>
  <c r="Q172" i="9"/>
  <c r="Q402" i="9"/>
  <c r="Q496" i="9"/>
  <c r="Q543" i="9"/>
  <c r="Q503" i="9"/>
  <c r="Q495" i="9"/>
  <c r="Q534" i="9"/>
  <c r="Q445" i="9"/>
  <c r="Q356" i="9"/>
  <c r="Q403" i="9"/>
  <c r="Q314" i="9"/>
  <c r="Q369" i="9"/>
  <c r="Q416" i="9"/>
  <c r="Q344" i="9"/>
  <c r="Q65" i="9"/>
  <c r="Q313" i="9"/>
  <c r="Q415" i="9"/>
  <c r="Q414" i="9"/>
  <c r="Q623" i="9"/>
  <c r="Q367" i="9"/>
  <c r="Q223" i="9"/>
  <c r="Q95" i="9"/>
  <c r="Q406" i="9"/>
  <c r="Q262" i="9"/>
  <c r="Q134" i="9"/>
  <c r="Q573" i="9"/>
  <c r="Q301" i="9"/>
  <c r="Q173" i="9"/>
  <c r="Q612" i="9"/>
  <c r="Q484" i="9"/>
  <c r="Q220" i="9"/>
  <c r="Q92" i="9"/>
  <c r="Q531" i="9"/>
  <c r="Q267" i="9"/>
  <c r="Q139" i="9"/>
  <c r="Q578" i="9"/>
  <c r="Q450" i="9"/>
  <c r="Q186" i="9"/>
  <c r="Q625" i="9"/>
  <c r="Q497" i="9"/>
  <c r="Q233" i="9"/>
  <c r="Q105" i="9"/>
  <c r="Q544" i="9"/>
  <c r="Q280" i="9"/>
  <c r="Q152" i="9"/>
  <c r="Q615" i="9"/>
  <c r="Q487" i="9"/>
  <c r="Q359" i="9"/>
  <c r="Q215" i="9"/>
  <c r="Q87" i="9"/>
  <c r="Q526" i="9"/>
  <c r="Q398" i="9"/>
  <c r="Q254" i="9"/>
  <c r="Q126" i="9"/>
  <c r="Q565" i="9"/>
  <c r="Q437" i="9"/>
  <c r="Q293" i="9"/>
  <c r="Q165" i="9"/>
  <c r="Q604" i="9"/>
  <c r="Q476" i="9"/>
  <c r="Q340" i="9"/>
  <c r="Q212" i="9"/>
  <c r="Q84" i="9"/>
  <c r="Q523" i="9"/>
  <c r="Q395" i="9"/>
  <c r="Q259" i="9"/>
  <c r="Q131" i="9"/>
  <c r="Q570" i="9"/>
  <c r="Q442" i="9"/>
  <c r="Q306" i="9"/>
  <c r="Q178" i="9"/>
  <c r="Q617" i="9"/>
  <c r="Q489" i="9"/>
  <c r="Q361" i="9"/>
  <c r="Q225" i="9"/>
  <c r="Q97" i="9"/>
  <c r="Q536" i="9"/>
  <c r="Q408" i="9"/>
  <c r="Q272" i="9"/>
  <c r="Q144" i="9"/>
  <c r="Q343" i="9"/>
  <c r="Q494" i="9"/>
  <c r="Q607" i="9"/>
  <c r="Q479" i="9"/>
  <c r="Q335" i="9"/>
  <c r="Q207" i="9"/>
  <c r="Q79" i="9"/>
  <c r="Q518" i="9"/>
  <c r="Q390" i="9"/>
  <c r="Q246" i="9"/>
  <c r="Q118" i="9"/>
  <c r="Q557" i="9"/>
  <c r="Q429" i="9"/>
  <c r="Q285" i="9"/>
  <c r="Q157" i="9"/>
  <c r="Q596" i="9"/>
  <c r="Q468" i="9"/>
  <c r="Q332" i="9"/>
  <c r="Q204" i="9"/>
  <c r="Q76" i="9"/>
  <c r="Q515" i="9"/>
  <c r="Q387" i="9"/>
  <c r="Q251" i="9"/>
  <c r="Q123" i="9"/>
  <c r="Q562" i="9"/>
  <c r="Q434" i="9"/>
  <c r="Q298" i="9"/>
  <c r="Q170" i="9"/>
  <c r="Q609" i="9"/>
  <c r="Q481" i="9"/>
  <c r="Q353" i="9"/>
  <c r="Q217" i="9"/>
  <c r="Q89" i="9"/>
  <c r="Q528" i="9"/>
  <c r="Q400" i="9"/>
  <c r="Q264" i="9"/>
  <c r="Q136" i="9"/>
  <c r="I55" i="3"/>
  <c r="J55" i="3"/>
  <c r="J54" i="3"/>
  <c r="G17" i="3"/>
  <c r="H17" i="3"/>
  <c r="C17" i="3"/>
  <c r="D17" i="3"/>
  <c r="F17" i="3"/>
  <c r="E17" i="3"/>
  <c r="V536" i="8"/>
  <c r="Z536" i="8" s="1"/>
  <c r="U436" i="8"/>
  <c r="Y436" i="8" s="1"/>
  <c r="U626" i="8"/>
  <c r="V597" i="8"/>
  <c r="Y597" i="8" s="1"/>
  <c r="V528" i="8"/>
  <c r="Y528" i="8" s="1"/>
  <c r="Q654" i="9"/>
  <c r="Q638" i="9"/>
  <c r="V370" i="8"/>
  <c r="Z370" i="8" s="1"/>
  <c r="U552" i="8"/>
  <c r="U479" i="8"/>
  <c r="U409" i="8"/>
  <c r="U624" i="8"/>
  <c r="V596" i="8"/>
  <c r="Y596" i="8" s="1"/>
  <c r="U526" i="8"/>
  <c r="Y526" i="8" s="1"/>
  <c r="U620" i="8"/>
  <c r="U540" i="8"/>
  <c r="U476" i="8"/>
  <c r="U408" i="8"/>
  <c r="V652" i="8"/>
  <c r="Z652" i="8" s="1"/>
  <c r="V594" i="8"/>
  <c r="Y594" i="8" s="1"/>
  <c r="V522" i="8"/>
  <c r="Z522" i="8" s="1"/>
  <c r="U520" i="8"/>
  <c r="Y520" i="8" s="1"/>
  <c r="V355" i="8"/>
  <c r="Z355" i="8" s="1"/>
  <c r="V352" i="8"/>
  <c r="Z352" i="8" s="1"/>
  <c r="U563" i="8"/>
  <c r="U497" i="8"/>
  <c r="U438" i="8"/>
  <c r="U374" i="8"/>
  <c r="V642" i="8"/>
  <c r="Z642" i="8" s="1"/>
  <c r="U574" i="8"/>
  <c r="Y574" i="8" s="1"/>
  <c r="V518" i="8"/>
  <c r="Y518" i="8" s="1"/>
  <c r="V616" i="8"/>
  <c r="Z616" i="8" s="1"/>
  <c r="U621" i="8"/>
  <c r="U561" i="8"/>
  <c r="U494" i="8"/>
  <c r="U437" i="8"/>
  <c r="U369" i="8"/>
  <c r="V641" i="8"/>
  <c r="Z641" i="8" s="1"/>
  <c r="V573" i="8"/>
  <c r="Z573" i="8" s="1"/>
  <c r="V515" i="8"/>
  <c r="Y515" i="8" s="1"/>
  <c r="V401" i="8"/>
  <c r="Y401" i="8" s="1"/>
  <c r="V511" i="8"/>
  <c r="Y511" i="8" s="1"/>
  <c r="V556" i="8"/>
  <c r="Z556" i="8" s="1"/>
  <c r="U613" i="8"/>
  <c r="U559" i="8"/>
  <c r="U501" i="8"/>
  <c r="U444" i="8"/>
  <c r="U398" i="8"/>
  <c r="U649" i="8"/>
  <c r="V611" i="8"/>
  <c r="Y611" i="8" s="1"/>
  <c r="V561" i="8"/>
  <c r="Z561" i="8" s="1"/>
  <c r="U496" i="8"/>
  <c r="Y496" i="8" s="1"/>
  <c r="V538" i="8"/>
  <c r="Z538" i="8" s="1"/>
  <c r="U612" i="8"/>
  <c r="U558" i="8"/>
  <c r="U500" i="8"/>
  <c r="U443" i="8"/>
  <c r="U389" i="8"/>
  <c r="U641" i="8"/>
  <c r="V605" i="8"/>
  <c r="Z605" i="8" s="1"/>
  <c r="V553" i="8"/>
  <c r="Y553" i="8" s="1"/>
  <c r="V491" i="8"/>
  <c r="Y491" i="8" s="1"/>
  <c r="V367" i="8"/>
  <c r="Y367" i="8" s="1"/>
  <c r="V486" i="8"/>
  <c r="Y486" i="8" s="1"/>
  <c r="V483" i="8"/>
  <c r="Y483" i="8" s="1"/>
  <c r="V482" i="8"/>
  <c r="Z482" i="8" s="1"/>
  <c r="V426" i="8"/>
  <c r="Z426" i="8" s="1"/>
  <c r="V356" i="8"/>
  <c r="Y356" i="8" s="1"/>
  <c r="V454" i="8"/>
  <c r="Z454" i="8" s="1"/>
  <c r="U593" i="8"/>
  <c r="U542" i="8"/>
  <c r="U498" i="8"/>
  <c r="U447" i="8"/>
  <c r="U404" i="8"/>
  <c r="U631" i="8"/>
  <c r="V644" i="8"/>
  <c r="Y644" i="8" s="1"/>
  <c r="U598" i="8"/>
  <c r="Y598" i="8" s="1"/>
  <c r="U562" i="8"/>
  <c r="Y562" i="8" s="1"/>
  <c r="V519" i="8"/>
  <c r="Y519" i="8" s="1"/>
  <c r="U472" i="8"/>
  <c r="Y472" i="8" s="1"/>
  <c r="V425" i="8"/>
  <c r="Y425" i="8" s="1"/>
  <c r="V421" i="8"/>
  <c r="Z421" i="8" s="1"/>
  <c r="V398" i="8"/>
  <c r="Z398" i="8" s="1"/>
  <c r="V397" i="8"/>
  <c r="Z397" i="8" s="1"/>
  <c r="U623" i="8"/>
  <c r="V625" i="8"/>
  <c r="Y625" i="8" s="1"/>
  <c r="V590" i="8"/>
  <c r="Z590" i="8" s="1"/>
  <c r="V547" i="8"/>
  <c r="Y547" i="8" s="1"/>
  <c r="V510" i="8"/>
  <c r="Y510" i="8" s="1"/>
  <c r="V456" i="8"/>
  <c r="Y456" i="8" s="1"/>
  <c r="V395" i="8"/>
  <c r="Y395" i="8" s="1"/>
  <c r="U654" i="8"/>
  <c r="V624" i="8"/>
  <c r="Z624" i="8" s="1"/>
  <c r="V589" i="8"/>
  <c r="Z589" i="8" s="1"/>
  <c r="V546" i="8"/>
  <c r="Z546" i="8" s="1"/>
  <c r="V499" i="8"/>
  <c r="Z499" i="8" s="1"/>
  <c r="U454" i="8"/>
  <c r="Y454" i="8" s="1"/>
  <c r="U394" i="8"/>
  <c r="Y394" i="8" s="1"/>
  <c r="V379" i="8"/>
  <c r="Y379" i="8" s="1"/>
  <c r="V544" i="8"/>
  <c r="Z544" i="8" s="1"/>
  <c r="U619" i="8"/>
  <c r="U566" i="8"/>
  <c r="U523" i="8"/>
  <c r="U475" i="8"/>
  <c r="U428" i="8"/>
  <c r="U380" i="8"/>
  <c r="U647" i="8"/>
  <c r="V621" i="8"/>
  <c r="Z621" i="8" s="1"/>
  <c r="V578" i="8"/>
  <c r="Z578" i="8" s="1"/>
  <c r="U538" i="8"/>
  <c r="Y538" i="8" s="1"/>
  <c r="V492" i="8"/>
  <c r="Y492" i="8" s="1"/>
  <c r="V447" i="8"/>
  <c r="Y447" i="8" s="1"/>
  <c r="V377" i="8"/>
  <c r="Y377" i="8" s="1"/>
  <c r="V365" i="8"/>
  <c r="Z365" i="8" s="1"/>
  <c r="V435" i="8"/>
  <c r="Z435" i="8" s="1"/>
  <c r="V434" i="8"/>
  <c r="Y434" i="8" s="1"/>
  <c r="V429" i="8"/>
  <c r="Y429" i="8" s="1"/>
  <c r="U668" i="8"/>
  <c r="U666" i="8"/>
  <c r="U657" i="8"/>
  <c r="V417" i="8"/>
  <c r="Z417" i="8" s="1"/>
  <c r="V416" i="8"/>
  <c r="Z416" i="8" s="1"/>
  <c r="V354" i="8"/>
  <c r="Y354" i="8" s="1"/>
  <c r="V430" i="8"/>
  <c r="Z430" i="8" s="1"/>
  <c r="U594" i="8"/>
  <c r="U553" i="8"/>
  <c r="U504" i="8"/>
  <c r="U462" i="8"/>
  <c r="U413" i="8"/>
  <c r="U372" i="8"/>
  <c r="U638" i="8"/>
  <c r="V620" i="8"/>
  <c r="Y620" i="8" s="1"/>
  <c r="U580" i="8"/>
  <c r="Y580" i="8" s="1"/>
  <c r="U544" i="8"/>
  <c r="Y544" i="8" s="1"/>
  <c r="V500" i="8"/>
  <c r="Y500" i="8" s="1"/>
  <c r="V459" i="8"/>
  <c r="Z459" i="8" s="1"/>
  <c r="V407" i="8"/>
  <c r="Y407" i="8" s="1"/>
  <c r="Y232" i="8"/>
  <c r="Z232" i="8"/>
  <c r="Z242" i="8"/>
  <c r="Y242" i="8"/>
  <c r="Z252" i="8"/>
  <c r="Y252" i="8"/>
  <c r="Z192" i="8"/>
  <c r="Y192" i="8"/>
  <c r="Z262" i="8"/>
  <c r="Y262" i="8"/>
  <c r="Z272" i="8"/>
  <c r="Y272" i="8"/>
  <c r="Z282" i="8"/>
  <c r="Y282" i="8"/>
  <c r="Z292" i="8"/>
  <c r="Y292" i="8"/>
  <c r="Z202" i="8"/>
  <c r="Y202" i="8"/>
  <c r="Z142" i="8"/>
  <c r="Y142" i="8"/>
  <c r="Z182" i="8"/>
  <c r="Y182" i="8"/>
  <c r="Z222" i="8"/>
  <c r="Y222" i="8"/>
  <c r="Y152" i="8"/>
  <c r="Z152" i="8"/>
  <c r="Z162" i="8"/>
  <c r="Y162" i="8"/>
  <c r="Z172" i="8"/>
  <c r="Y172" i="8"/>
  <c r="Y212" i="8"/>
  <c r="U665" i="8"/>
  <c r="V674" i="8"/>
  <c r="Y674" i="8" s="1"/>
  <c r="V670" i="8"/>
  <c r="Z670" i="8" s="1"/>
  <c r="V666" i="8"/>
  <c r="Y666" i="8" s="1"/>
  <c r="V665" i="8"/>
  <c r="Y665" i="8" s="1"/>
  <c r="V390" i="8"/>
  <c r="Y390" i="8" s="1"/>
  <c r="V385" i="8"/>
  <c r="Z385" i="8" s="1"/>
  <c r="V381" i="8"/>
  <c r="Z381" i="8" s="1"/>
  <c r="V358" i="8"/>
  <c r="Z358" i="8" s="1"/>
  <c r="V532" i="8"/>
  <c r="Z532" i="8" s="1"/>
  <c r="V382" i="8"/>
  <c r="Z382" i="8" s="1"/>
  <c r="U600" i="8"/>
  <c r="U571" i="8"/>
  <c r="U539" i="8"/>
  <c r="U506" i="8"/>
  <c r="U477" i="8"/>
  <c r="U446" i="8"/>
  <c r="U417" i="8"/>
  <c r="U385" i="8"/>
  <c r="U353" i="8"/>
  <c r="U637" i="8"/>
  <c r="V627" i="8"/>
  <c r="Y627" i="8" s="1"/>
  <c r="V603" i="8"/>
  <c r="Y603" i="8" s="1"/>
  <c r="V577" i="8"/>
  <c r="Z577" i="8" s="1"/>
  <c r="U550" i="8"/>
  <c r="Y550" i="8" s="1"/>
  <c r="V527" i="8"/>
  <c r="Y527" i="8" s="1"/>
  <c r="V497" i="8"/>
  <c r="Y497" i="8" s="1"/>
  <c r="V468" i="8"/>
  <c r="Y468" i="8" s="1"/>
  <c r="V437" i="8"/>
  <c r="Y437" i="8" s="1"/>
  <c r="U400" i="8"/>
  <c r="Y400" i="8" s="1"/>
  <c r="U674" i="8"/>
  <c r="V598" i="8"/>
  <c r="Z598" i="8" s="1"/>
  <c r="V460" i="8"/>
  <c r="Z460" i="8" s="1"/>
  <c r="U617" i="8"/>
  <c r="U585" i="8"/>
  <c r="U555" i="8"/>
  <c r="U524" i="8"/>
  <c r="U495" i="8"/>
  <c r="U463" i="8"/>
  <c r="U432" i="8"/>
  <c r="U402" i="8"/>
  <c r="U371" i="8"/>
  <c r="U636" i="8"/>
  <c r="V645" i="8"/>
  <c r="Y645" i="8" s="1"/>
  <c r="V615" i="8"/>
  <c r="Y615" i="8" s="1"/>
  <c r="V591" i="8"/>
  <c r="Z591" i="8" s="1"/>
  <c r="V565" i="8"/>
  <c r="Y565" i="8" s="1"/>
  <c r="V542" i="8"/>
  <c r="Y542" i="8" s="1"/>
  <c r="U514" i="8"/>
  <c r="Y514" i="8" s="1"/>
  <c r="U484" i="8"/>
  <c r="Y484" i="8" s="1"/>
  <c r="V455" i="8"/>
  <c r="Y455" i="8" s="1"/>
  <c r="V422" i="8"/>
  <c r="Y422" i="8" s="1"/>
  <c r="V384" i="8"/>
  <c r="Z384" i="8" s="1"/>
  <c r="U670" i="8"/>
  <c r="Y670" i="8" s="1"/>
  <c r="V562" i="8"/>
  <c r="Z562" i="8" s="1"/>
  <c r="V418" i="8"/>
  <c r="Z418" i="8" s="1"/>
  <c r="U611" i="8"/>
  <c r="U578" i="8"/>
  <c r="U547" i="8"/>
  <c r="U517" i="8"/>
  <c r="U486" i="8"/>
  <c r="U457" i="8"/>
  <c r="U425" i="8"/>
  <c r="U393" i="8"/>
  <c r="U363" i="8"/>
  <c r="U645" i="8"/>
  <c r="U640" i="8"/>
  <c r="Y640" i="8" s="1"/>
  <c r="V609" i="8"/>
  <c r="Z609" i="8" s="1"/>
  <c r="V584" i="8"/>
  <c r="Y584" i="8" s="1"/>
  <c r="V559" i="8"/>
  <c r="Y559" i="8" s="1"/>
  <c r="V534" i="8"/>
  <c r="Y534" i="8" s="1"/>
  <c r="V509" i="8"/>
  <c r="Y509" i="8" s="1"/>
  <c r="U478" i="8"/>
  <c r="Y478" i="8" s="1"/>
  <c r="V445" i="8"/>
  <c r="Z445" i="8" s="1"/>
  <c r="V415" i="8"/>
  <c r="Y415" i="8" s="1"/>
  <c r="U376" i="8"/>
  <c r="Y376" i="8" s="1"/>
  <c r="V412" i="8"/>
  <c r="Z412" i="8" s="1"/>
  <c r="U609" i="8"/>
  <c r="U577" i="8"/>
  <c r="U545" i="8"/>
  <c r="U516" i="8"/>
  <c r="U485" i="8"/>
  <c r="U456" i="8"/>
  <c r="U423" i="8"/>
  <c r="U391" i="8"/>
  <c r="U362" i="8"/>
  <c r="U644" i="8"/>
  <c r="V639" i="8"/>
  <c r="Y639" i="8" s="1"/>
  <c r="V608" i="8"/>
  <c r="Z608" i="8" s="1"/>
  <c r="V582" i="8"/>
  <c r="Y582" i="8" s="1"/>
  <c r="V558" i="8"/>
  <c r="Y558" i="8" s="1"/>
  <c r="U532" i="8"/>
  <c r="Y532" i="8" s="1"/>
  <c r="V504" i="8"/>
  <c r="Z504" i="8" s="1"/>
  <c r="V476" i="8"/>
  <c r="Y476" i="8" s="1"/>
  <c r="V444" i="8"/>
  <c r="Y444" i="8" s="1"/>
  <c r="V414" i="8"/>
  <c r="Z414" i="8" s="1"/>
  <c r="V375" i="8"/>
  <c r="Y375" i="8" s="1"/>
  <c r="V406" i="8"/>
  <c r="Z406" i="8" s="1"/>
  <c r="U605" i="8"/>
  <c r="U575" i="8"/>
  <c r="U543" i="8"/>
  <c r="U515" i="8"/>
  <c r="U482" i="8"/>
  <c r="U451" i="8"/>
  <c r="U421" i="8"/>
  <c r="U390" i="8"/>
  <c r="U361" i="8"/>
  <c r="U642" i="8"/>
  <c r="V631" i="8"/>
  <c r="Y631" i="8" s="1"/>
  <c r="V606" i="8"/>
  <c r="Y606" i="8" s="1"/>
  <c r="V581" i="8"/>
  <c r="Z581" i="8" s="1"/>
  <c r="V557" i="8"/>
  <c r="Z557" i="8" s="1"/>
  <c r="V531" i="8"/>
  <c r="Y531" i="8" s="1"/>
  <c r="V501" i="8"/>
  <c r="Z501" i="8" s="1"/>
  <c r="V475" i="8"/>
  <c r="Y475" i="8" s="1"/>
  <c r="V443" i="8"/>
  <c r="Z443" i="8" s="1"/>
  <c r="V408" i="8"/>
  <c r="Y408" i="8" s="1"/>
  <c r="V374" i="8"/>
  <c r="Y374" i="8" s="1"/>
  <c r="V668" i="8"/>
  <c r="Y668" i="8" s="1"/>
  <c r="V667" i="8"/>
  <c r="Z667" i="8" s="1"/>
  <c r="V363" i="8"/>
  <c r="Y363" i="8" s="1"/>
  <c r="V360" i="8"/>
  <c r="Y360" i="8" s="1"/>
  <c r="V359" i="8"/>
  <c r="Z359" i="8" s="1"/>
  <c r="Q653" i="9"/>
  <c r="Q652" i="9"/>
  <c r="Q651" i="9"/>
  <c r="Q635" i="9"/>
  <c r="V550" i="8"/>
  <c r="Z550" i="8" s="1"/>
  <c r="V472" i="8"/>
  <c r="Z472" i="8" s="1"/>
  <c r="V388" i="8"/>
  <c r="Z388" i="8" s="1"/>
  <c r="U614" i="8"/>
  <c r="U595" i="8"/>
  <c r="U576" i="8"/>
  <c r="U557" i="8"/>
  <c r="U537" i="8"/>
  <c r="U518" i="8"/>
  <c r="U499" i="8"/>
  <c r="U480" i="8"/>
  <c r="U461" i="8"/>
  <c r="U441" i="8"/>
  <c r="U422" i="8"/>
  <c r="U403" i="8"/>
  <c r="U384" i="8"/>
  <c r="U365" i="8"/>
  <c r="U625" i="8"/>
  <c r="U639" i="8"/>
  <c r="V643" i="8"/>
  <c r="Y643" i="8" s="1"/>
  <c r="V623" i="8"/>
  <c r="Y623" i="8" s="1"/>
  <c r="V607" i="8"/>
  <c r="U592" i="8"/>
  <c r="Y592" i="8" s="1"/>
  <c r="V576" i="8"/>
  <c r="Y576" i="8" s="1"/>
  <c r="V560" i="8"/>
  <c r="Y560" i="8" s="1"/>
  <c r="V545" i="8"/>
  <c r="Y545" i="8" s="1"/>
  <c r="V530" i="8"/>
  <c r="Y530" i="8" s="1"/>
  <c r="V513" i="8"/>
  <c r="Z513" i="8" s="1"/>
  <c r="V495" i="8"/>
  <c r="Z495" i="8" s="1"/>
  <c r="V477" i="8"/>
  <c r="Z477" i="8" s="1"/>
  <c r="V458" i="8"/>
  <c r="Z458" i="8" s="1"/>
  <c r="V438" i="8"/>
  <c r="Y438" i="8" s="1"/>
  <c r="V420" i="8"/>
  <c r="Y420" i="8" s="1"/>
  <c r="V399" i="8"/>
  <c r="Z399" i="8" s="1"/>
  <c r="V378" i="8"/>
  <c r="Y378" i="8" s="1"/>
  <c r="U358" i="8"/>
  <c r="Y358" i="8" s="1"/>
  <c r="V669" i="8"/>
  <c r="Z669" i="8" s="1"/>
  <c r="V586" i="8"/>
  <c r="Z586" i="8" s="1"/>
  <c r="V526" i="8"/>
  <c r="Z526" i="8" s="1"/>
  <c r="V448" i="8"/>
  <c r="Z448" i="8" s="1"/>
  <c r="V622" i="8"/>
  <c r="Z622" i="8" s="1"/>
  <c r="U608" i="8"/>
  <c r="U589" i="8"/>
  <c r="U570" i="8"/>
  <c r="U551" i="8"/>
  <c r="U531" i="8"/>
  <c r="U512" i="8"/>
  <c r="U493" i="8"/>
  <c r="U474" i="8"/>
  <c r="U455" i="8"/>
  <c r="U435" i="8"/>
  <c r="U416" i="8"/>
  <c r="U397" i="8"/>
  <c r="U378" i="8"/>
  <c r="U359" i="8"/>
  <c r="U653" i="8"/>
  <c r="V640" i="8"/>
  <c r="Z640" i="8" s="1"/>
  <c r="V638" i="8"/>
  <c r="Z638" i="8" s="1"/>
  <c r="V618" i="8"/>
  <c r="Y618" i="8" s="1"/>
  <c r="V587" i="8"/>
  <c r="Y587" i="8" s="1"/>
  <c r="V571" i="8"/>
  <c r="Z571" i="8" s="1"/>
  <c r="U556" i="8"/>
  <c r="Y556" i="8" s="1"/>
  <c r="V541" i="8"/>
  <c r="Z541" i="8" s="1"/>
  <c r="V525" i="8"/>
  <c r="Z525" i="8" s="1"/>
  <c r="V506" i="8"/>
  <c r="Z506" i="8" s="1"/>
  <c r="V471" i="8"/>
  <c r="Y471" i="8" s="1"/>
  <c r="V452" i="8"/>
  <c r="Y452" i="8" s="1"/>
  <c r="V432" i="8"/>
  <c r="Z432" i="8" s="1"/>
  <c r="V413" i="8"/>
  <c r="Z413" i="8" s="1"/>
  <c r="V393" i="8"/>
  <c r="Z393" i="8" s="1"/>
  <c r="V373" i="8"/>
  <c r="Y373" i="8" s="1"/>
  <c r="U663" i="8"/>
  <c r="V662" i="8"/>
  <c r="Y662" i="8" s="1"/>
  <c r="V580" i="8"/>
  <c r="Z580" i="8" s="1"/>
  <c r="V520" i="8"/>
  <c r="Z520" i="8" s="1"/>
  <c r="V442" i="8"/>
  <c r="Z442" i="8" s="1"/>
  <c r="V654" i="8"/>
  <c r="Y654" i="8" s="1"/>
  <c r="U607" i="8"/>
  <c r="U588" i="8"/>
  <c r="U569" i="8"/>
  <c r="U549" i="8"/>
  <c r="U530" i="8"/>
  <c r="U511" i="8"/>
  <c r="U492" i="8"/>
  <c r="U473" i="8"/>
  <c r="U453" i="8"/>
  <c r="U434" i="8"/>
  <c r="U415" i="8"/>
  <c r="U396" i="8"/>
  <c r="U377" i="8"/>
  <c r="U357" i="8"/>
  <c r="U651" i="8"/>
  <c r="V653" i="8"/>
  <c r="Y653" i="8" s="1"/>
  <c r="V637" i="8"/>
  <c r="Z637" i="8" s="1"/>
  <c r="V617" i="8"/>
  <c r="Y617" i="8" s="1"/>
  <c r="V602" i="8"/>
  <c r="U586" i="8"/>
  <c r="Y586" i="8" s="1"/>
  <c r="V570" i="8"/>
  <c r="Z570" i="8" s="1"/>
  <c r="V555" i="8"/>
  <c r="Z555" i="8" s="1"/>
  <c r="V540" i="8"/>
  <c r="Y540" i="8" s="1"/>
  <c r="V524" i="8"/>
  <c r="Y524" i="8" s="1"/>
  <c r="V489" i="8"/>
  <c r="V470" i="8"/>
  <c r="Y470" i="8" s="1"/>
  <c r="V451" i="8"/>
  <c r="Y451" i="8" s="1"/>
  <c r="V431" i="8"/>
  <c r="Y431" i="8" s="1"/>
  <c r="U412" i="8"/>
  <c r="Y412" i="8" s="1"/>
  <c r="V392" i="8"/>
  <c r="Y392" i="8" s="1"/>
  <c r="V369" i="8"/>
  <c r="Y369" i="8" s="1"/>
  <c r="U662" i="8"/>
  <c r="V364" i="8"/>
  <c r="Z364" i="8" s="1"/>
  <c r="V574" i="8"/>
  <c r="Z574" i="8" s="1"/>
  <c r="V436" i="8"/>
  <c r="Z436" i="8" s="1"/>
  <c r="V628" i="8"/>
  <c r="Z628" i="8" s="1"/>
  <c r="U606" i="8"/>
  <c r="U587" i="8"/>
  <c r="U567" i="8"/>
  <c r="U548" i="8"/>
  <c r="U529" i="8"/>
  <c r="U510" i="8"/>
  <c r="U491" i="8"/>
  <c r="U471" i="8"/>
  <c r="U452" i="8"/>
  <c r="U433" i="8"/>
  <c r="U414" i="8"/>
  <c r="U395" i="8"/>
  <c r="U375" i="8"/>
  <c r="U356" i="8"/>
  <c r="U650" i="8"/>
  <c r="U652" i="8"/>
  <c r="Y652" i="8" s="1"/>
  <c r="V636" i="8"/>
  <c r="Z636" i="8" s="1"/>
  <c r="U616" i="8"/>
  <c r="Y616" i="8" s="1"/>
  <c r="V601" i="8"/>
  <c r="Z601" i="8" s="1"/>
  <c r="V585" i="8"/>
  <c r="Y585" i="8" s="1"/>
  <c r="V569" i="8"/>
  <c r="Z569" i="8" s="1"/>
  <c r="V554" i="8"/>
  <c r="V539" i="8"/>
  <c r="Y539" i="8" s="1"/>
  <c r="V523" i="8"/>
  <c r="Y523" i="8" s="1"/>
  <c r="V505" i="8"/>
  <c r="V487" i="8"/>
  <c r="Y487" i="8" s="1"/>
  <c r="V469" i="8"/>
  <c r="Y469" i="8" s="1"/>
  <c r="V450" i="8"/>
  <c r="Z450" i="8" s="1"/>
  <c r="U430" i="8"/>
  <c r="Y430" i="8" s="1"/>
  <c r="V410" i="8"/>
  <c r="Z410" i="8" s="1"/>
  <c r="V391" i="8"/>
  <c r="Y391" i="8" s="1"/>
  <c r="V368" i="8"/>
  <c r="Y368" i="8" s="1"/>
  <c r="U659" i="8"/>
  <c r="U661" i="8"/>
  <c r="Y661" i="8" s="1"/>
  <c r="V660" i="8"/>
  <c r="Z660" i="8" s="1"/>
  <c r="V357" i="8"/>
  <c r="Y357" i="8" s="1"/>
  <c r="V508" i="8"/>
  <c r="Z508" i="8" s="1"/>
  <c r="V424" i="8"/>
  <c r="Z424" i="8" s="1"/>
  <c r="U352" i="8"/>
  <c r="Y352" i="8" s="1"/>
  <c r="U603" i="8"/>
  <c r="U584" i="8"/>
  <c r="U565" i="8"/>
  <c r="U546" i="8"/>
  <c r="U527" i="8"/>
  <c r="U507" i="8"/>
  <c r="U488" i="8"/>
  <c r="U469" i="8"/>
  <c r="U450" i="8"/>
  <c r="U431" i="8"/>
  <c r="U411" i="8"/>
  <c r="U392" i="8"/>
  <c r="U373" i="8"/>
  <c r="U354" i="8"/>
  <c r="U648" i="8"/>
  <c r="V650" i="8"/>
  <c r="Y650" i="8" s="1"/>
  <c r="V630" i="8"/>
  <c r="Z630" i="8" s="1"/>
  <c r="V614" i="8"/>
  <c r="Z614" i="8" s="1"/>
  <c r="V599" i="8"/>
  <c r="Y599" i="8" s="1"/>
  <c r="V583" i="8"/>
  <c r="Y583" i="8" s="1"/>
  <c r="V567" i="8"/>
  <c r="V552" i="8"/>
  <c r="V537" i="8"/>
  <c r="Y537" i="8" s="1"/>
  <c r="V521" i="8"/>
  <c r="Y521" i="8" s="1"/>
  <c r="V503" i="8"/>
  <c r="Y503" i="8" s="1"/>
  <c r="V485" i="8"/>
  <c r="Z485" i="8" s="1"/>
  <c r="V467" i="8"/>
  <c r="Z467" i="8" s="1"/>
  <c r="V446" i="8"/>
  <c r="Y446" i="8" s="1"/>
  <c r="V428" i="8"/>
  <c r="Y428" i="8" s="1"/>
  <c r="V409" i="8"/>
  <c r="V389" i="8"/>
  <c r="Z389" i="8" s="1"/>
  <c r="V366" i="8"/>
  <c r="Y366" i="8" s="1"/>
  <c r="U656" i="8"/>
  <c r="V656" i="8"/>
  <c r="Y656" i="8" s="1"/>
  <c r="V673" i="8"/>
  <c r="Z673" i="8" s="1"/>
  <c r="U424" i="8"/>
  <c r="Y424" i="8" s="1"/>
  <c r="U406" i="8"/>
  <c r="Y406" i="8" s="1"/>
  <c r="V383" i="8"/>
  <c r="Y383" i="8" s="1"/>
  <c r="V362" i="8"/>
  <c r="Y362" i="8" s="1"/>
  <c r="U673" i="8"/>
  <c r="Y673" i="8" s="1"/>
  <c r="V353" i="8"/>
  <c r="Y353" i="8" s="1"/>
  <c r="V484" i="8"/>
  <c r="Z484" i="8" s="1"/>
  <c r="U618" i="8"/>
  <c r="U599" i="8"/>
  <c r="U579" i="8"/>
  <c r="U560" i="8"/>
  <c r="U541" i="8"/>
  <c r="U522" i="8"/>
  <c r="U503" i="8"/>
  <c r="U483" i="8"/>
  <c r="U464" i="8"/>
  <c r="U445" i="8"/>
  <c r="U426" i="8"/>
  <c r="U407" i="8"/>
  <c r="U387" i="8"/>
  <c r="U368" i="8"/>
  <c r="U629" i="8"/>
  <c r="U643" i="8"/>
  <c r="U646" i="8"/>
  <c r="Y646" i="8" s="1"/>
  <c r="V626" i="8"/>
  <c r="Y626" i="8" s="1"/>
  <c r="U610" i="8"/>
  <c r="Y610" i="8" s="1"/>
  <c r="V595" i="8"/>
  <c r="Y595" i="8" s="1"/>
  <c r="V579" i="8"/>
  <c r="Y579" i="8" s="1"/>
  <c r="V563" i="8"/>
  <c r="Z563" i="8" s="1"/>
  <c r="V548" i="8"/>
  <c r="Y548" i="8" s="1"/>
  <c r="V533" i="8"/>
  <c r="Z533" i="8" s="1"/>
  <c r="V517" i="8"/>
  <c r="V498" i="8"/>
  <c r="Y498" i="8" s="1"/>
  <c r="V481" i="8"/>
  <c r="Z481" i="8" s="1"/>
  <c r="V461" i="8"/>
  <c r="Z461" i="8" s="1"/>
  <c r="U442" i="8"/>
  <c r="Y442" i="8" s="1"/>
  <c r="V423" i="8"/>
  <c r="Y423" i="8" s="1"/>
  <c r="V405" i="8"/>
  <c r="Z405" i="8" s="1"/>
  <c r="U382" i="8"/>
  <c r="Y382" i="8" s="1"/>
  <c r="V361" i="8"/>
  <c r="Z361" i="8" s="1"/>
  <c r="V672" i="8"/>
  <c r="Z672" i="8" s="1"/>
  <c r="U508" i="8"/>
  <c r="Y508" i="8" s="1"/>
  <c r="V494" i="8"/>
  <c r="Y494" i="8" s="1"/>
  <c r="V465" i="8"/>
  <c r="Y465" i="8" s="1"/>
  <c r="V449" i="8"/>
  <c r="Z449" i="8" s="1"/>
  <c r="V419" i="8"/>
  <c r="Y419" i="8" s="1"/>
  <c r="V404" i="8"/>
  <c r="Y404" i="8" s="1"/>
  <c r="U388" i="8"/>
  <c r="Y388" i="8" s="1"/>
  <c r="V372" i="8"/>
  <c r="Y372" i="8" s="1"/>
  <c r="U672" i="8"/>
  <c r="V659" i="8"/>
  <c r="V507" i="8"/>
  <c r="Z507" i="8" s="1"/>
  <c r="V493" i="8"/>
  <c r="Z493" i="8" s="1"/>
  <c r="V480" i="8"/>
  <c r="V464" i="8"/>
  <c r="Y464" i="8" s="1"/>
  <c r="U448" i="8"/>
  <c r="Y448" i="8" s="1"/>
  <c r="V433" i="8"/>
  <c r="U418" i="8"/>
  <c r="Y418" i="8" s="1"/>
  <c r="V403" i="8"/>
  <c r="Z403" i="8" s="1"/>
  <c r="V387" i="8"/>
  <c r="Y387" i="8" s="1"/>
  <c r="V371" i="8"/>
  <c r="Z371" i="8" s="1"/>
  <c r="U671" i="8"/>
  <c r="V671" i="8"/>
  <c r="V658" i="8"/>
  <c r="Z658" i="8" s="1"/>
  <c r="V402" i="8"/>
  <c r="V386" i="8"/>
  <c r="Y386" i="8" s="1"/>
  <c r="U370" i="8"/>
  <c r="Y370" i="8" s="1"/>
  <c r="U669" i="8"/>
  <c r="U658" i="8"/>
  <c r="Y658" i="8" s="1"/>
  <c r="V657" i="8"/>
  <c r="Y657" i="8" s="1"/>
  <c r="H43" i="7"/>
  <c r="Q667" i="9"/>
  <c r="Q660" i="9"/>
  <c r="Q644" i="9"/>
  <c r="Q643" i="9"/>
  <c r="V516" i="8"/>
  <c r="Y516" i="8" s="1"/>
  <c r="U502" i="8"/>
  <c r="Y502" i="8" s="1"/>
  <c r="V488" i="8"/>
  <c r="V473" i="8"/>
  <c r="Y473" i="8" s="1"/>
  <c r="V457" i="8"/>
  <c r="Y457" i="8" s="1"/>
  <c r="V441" i="8"/>
  <c r="Y441" i="8" s="1"/>
  <c r="V427" i="8"/>
  <c r="V411" i="8"/>
  <c r="Z411" i="8" s="1"/>
  <c r="V396" i="8"/>
  <c r="Y396" i="8" s="1"/>
  <c r="V380" i="8"/>
  <c r="Y380" i="8" s="1"/>
  <c r="U364" i="8"/>
  <c r="Y364" i="8" s="1"/>
  <c r="U660" i="8"/>
  <c r="U667" i="8"/>
  <c r="Y667" i="8" s="1"/>
  <c r="Z593" i="8"/>
  <c r="Z564" i="8"/>
  <c r="Q664" i="9"/>
  <c r="Q648" i="9"/>
  <c r="Q632" i="9"/>
  <c r="Z440" i="8"/>
  <c r="F43" i="7"/>
  <c r="Z439" i="8"/>
  <c r="V655" i="8"/>
  <c r="Z655" i="8" s="1"/>
  <c r="U655" i="8"/>
  <c r="Y655" i="8" s="1"/>
  <c r="P659" i="9"/>
  <c r="P638" i="9"/>
  <c r="Q658" i="9"/>
  <c r="Q642" i="9"/>
  <c r="P677" i="9"/>
  <c r="Z463" i="8"/>
  <c r="V664" i="8"/>
  <c r="Z664" i="8" s="1"/>
  <c r="Q689" i="9"/>
  <c r="Q673" i="9"/>
  <c r="Q641" i="9"/>
  <c r="U664" i="8"/>
  <c r="Y664" i="8" s="1"/>
  <c r="V663" i="8"/>
  <c r="Z663" i="8" s="1"/>
  <c r="P654" i="9"/>
  <c r="Q710" i="9"/>
  <c r="P701" i="9"/>
  <c r="Q685" i="9"/>
  <c r="P637" i="9"/>
  <c r="P680" i="9"/>
  <c r="Q640" i="9"/>
  <c r="Q691" i="9"/>
  <c r="Q675" i="9"/>
  <c r="Q657" i="9"/>
  <c r="Q639" i="9"/>
  <c r="Q690" i="9"/>
  <c r="Q707" i="9"/>
  <c r="Q682" i="9"/>
  <c r="Q708" i="9"/>
  <c r="Q692" i="9"/>
  <c r="Z588" i="8"/>
  <c r="P671" i="9"/>
  <c r="Q655" i="9"/>
  <c r="Q674" i="9"/>
  <c r="Q706" i="9"/>
  <c r="P630" i="9"/>
  <c r="Q681" i="9"/>
  <c r="P696" i="9"/>
  <c r="P660" i="9"/>
  <c r="Q683" i="9"/>
  <c r="P711" i="9"/>
  <c r="P675" i="9"/>
  <c r="P651" i="9"/>
  <c r="Q702" i="9"/>
  <c r="Q686" i="9"/>
  <c r="P670" i="9"/>
  <c r="Z648" i="8"/>
  <c r="Q646" i="9"/>
  <c r="P673" i="9"/>
  <c r="P657" i="9"/>
  <c r="Q677" i="9"/>
  <c r="Q668" i="9"/>
  <c r="Y649" i="8"/>
  <c r="P682" i="9"/>
  <c r="P706" i="9"/>
  <c r="P674" i="9"/>
  <c r="P658" i="9"/>
  <c r="P642" i="9"/>
  <c r="Q701" i="9"/>
  <c r="Q705" i="9"/>
  <c r="Q703" i="9"/>
  <c r="P710" i="9"/>
  <c r="Q649" i="9"/>
  <c r="Q700" i="9"/>
  <c r="P645" i="9"/>
  <c r="Q712" i="9"/>
  <c r="Q696" i="9"/>
  <c r="Q680" i="9"/>
  <c r="P664" i="9"/>
  <c r="P648" i="9"/>
  <c r="P632" i="9"/>
  <c r="Q699" i="9"/>
  <c r="P687" i="9"/>
  <c r="Z566" i="8"/>
  <c r="P668" i="9"/>
  <c r="P639" i="9"/>
  <c r="P652" i="9"/>
  <c r="Q637" i="9"/>
  <c r="P702" i="9"/>
  <c r="P644" i="9"/>
  <c r="Y453" i="8"/>
  <c r="Q671" i="9"/>
  <c r="P707" i="9"/>
  <c r="Q672" i="9"/>
  <c r="P691" i="9"/>
  <c r="P667" i="9"/>
  <c r="P635" i="9"/>
  <c r="Q659" i="9"/>
  <c r="P643" i="9"/>
  <c r="P653" i="9"/>
  <c r="P678" i="9"/>
  <c r="P669" i="9"/>
  <c r="P681" i="9"/>
  <c r="Q630" i="9"/>
  <c r="Q665" i="9"/>
  <c r="Q633" i="9"/>
  <c r="Q684" i="9"/>
  <c r="P672" i="9"/>
  <c r="P686" i="9"/>
  <c r="Q670" i="9"/>
  <c r="H44" i="7"/>
  <c r="Y549" i="8"/>
  <c r="H52" i="7"/>
  <c r="P704" i="9"/>
  <c r="Q704" i="9"/>
  <c r="P695" i="9"/>
  <c r="Q695" i="9"/>
  <c r="Q679" i="9"/>
  <c r="P679" i="9"/>
  <c r="Q663" i="9"/>
  <c r="P663" i="9"/>
  <c r="Q647" i="9"/>
  <c r="P647" i="9"/>
  <c r="P631" i="9"/>
  <c r="Q631" i="9"/>
  <c r="P698" i="9"/>
  <c r="Q698" i="9"/>
  <c r="P666" i="9"/>
  <c r="Q666" i="9"/>
  <c r="P650" i="9"/>
  <c r="Q650" i="9"/>
  <c r="P634" i="9"/>
  <c r="Q634" i="9"/>
  <c r="Q694" i="9"/>
  <c r="P694" i="9"/>
  <c r="P662" i="9"/>
  <c r="Q662" i="9"/>
  <c r="Q697" i="9"/>
  <c r="P697" i="9"/>
  <c r="H49" i="7"/>
  <c r="P684" i="9"/>
  <c r="Q693" i="9"/>
  <c r="P693" i="9"/>
  <c r="Q661" i="9"/>
  <c r="P661" i="9"/>
  <c r="H42" i="7"/>
  <c r="P646" i="9"/>
  <c r="P705" i="9"/>
  <c r="P689" i="9"/>
  <c r="P641" i="9"/>
  <c r="P708" i="9"/>
  <c r="P692" i="9"/>
  <c r="P676" i="9"/>
  <c r="Q676" i="9"/>
  <c r="H54" i="7"/>
  <c r="P688" i="9"/>
  <c r="Q688" i="9"/>
  <c r="Q656" i="9"/>
  <c r="P656" i="9"/>
  <c r="P640" i="9"/>
  <c r="Q645" i="9"/>
  <c r="Q687" i="9"/>
  <c r="P655" i="9"/>
  <c r="P690" i="9"/>
  <c r="Z647" i="8"/>
  <c r="Y647" i="8"/>
  <c r="Q678" i="9"/>
  <c r="P712" i="9"/>
  <c r="Q711" i="9"/>
  <c r="P685" i="9"/>
  <c r="P665" i="9"/>
  <c r="P633" i="9"/>
  <c r="H51" i="7"/>
  <c r="P649" i="9"/>
  <c r="P709" i="9"/>
  <c r="Q709" i="9"/>
  <c r="P700" i="9"/>
  <c r="Q636" i="9"/>
  <c r="P636" i="9"/>
  <c r="P699" i="9"/>
  <c r="P683" i="9"/>
  <c r="Q669" i="9"/>
  <c r="P703" i="9"/>
  <c r="Z651" i="8"/>
  <c r="O19" i="5"/>
  <c r="K61" i="7"/>
  <c r="H48" i="7"/>
  <c r="Z612" i="8" l="1"/>
  <c r="Y338" i="6"/>
  <c r="L333" i="6"/>
  <c r="Z462" i="8"/>
  <c r="Y522" i="8"/>
  <c r="N309" i="6"/>
  <c r="N308" i="6"/>
  <c r="N346" i="6"/>
  <c r="L321" i="6"/>
  <c r="N340" i="6"/>
  <c r="Z575" i="8"/>
  <c r="N329" i="6"/>
  <c r="Y573" i="8"/>
  <c r="L325" i="6"/>
  <c r="Z619" i="8"/>
  <c r="N336" i="6"/>
  <c r="Y629" i="8"/>
  <c r="U324" i="6"/>
  <c r="Z479" i="8"/>
  <c r="N371" i="6"/>
  <c r="N378" i="6"/>
  <c r="Z529" i="8"/>
  <c r="N337" i="6"/>
  <c r="N316" i="6"/>
  <c r="N350" i="6"/>
  <c r="Y367" i="6"/>
  <c r="N322" i="6"/>
  <c r="L322" i="6"/>
  <c r="N376" i="6"/>
  <c r="N318" i="6"/>
  <c r="N373" i="6"/>
  <c r="Y355" i="8"/>
  <c r="Z515" i="8"/>
  <c r="N326" i="6"/>
  <c r="Y641" i="8"/>
  <c r="Z551" i="8"/>
  <c r="Y474" i="8"/>
  <c r="N386" i="6"/>
  <c r="Z572" i="8"/>
  <c r="N387" i="6"/>
  <c r="N331" i="6"/>
  <c r="N382" i="6"/>
  <c r="Z512" i="8"/>
  <c r="Y535" i="8"/>
  <c r="N310" i="6"/>
  <c r="Y600" i="8"/>
  <c r="N361" i="6"/>
  <c r="Y613" i="8"/>
  <c r="N380" i="6"/>
  <c r="J355" i="6"/>
  <c r="M387" i="6"/>
  <c r="I309" i="6"/>
  <c r="X354" i="6"/>
  <c r="N341" i="6"/>
  <c r="N324" i="6"/>
  <c r="N312" i="6"/>
  <c r="Z543" i="8"/>
  <c r="Y426" i="8"/>
  <c r="L349" i="6"/>
  <c r="Y435" i="8"/>
  <c r="L381" i="6"/>
  <c r="L370" i="6"/>
  <c r="Y482" i="8"/>
  <c r="Y341" i="6"/>
  <c r="Y353" i="6"/>
  <c r="X34" i="12"/>
  <c r="L338" i="6"/>
  <c r="Z597" i="8"/>
  <c r="L328" i="6"/>
  <c r="X25" i="12"/>
  <c r="L386" i="6"/>
  <c r="L363" i="6"/>
  <c r="V316" i="6"/>
  <c r="L345" i="6"/>
  <c r="L351" i="6"/>
  <c r="L330" i="6"/>
  <c r="L336" i="6"/>
  <c r="Y352" i="6"/>
  <c r="W345" i="6"/>
  <c r="L313" i="6"/>
  <c r="L319" i="6"/>
  <c r="Y374" i="6"/>
  <c r="L373" i="6"/>
  <c r="L341" i="6"/>
  <c r="L361" i="6"/>
  <c r="Y578" i="8"/>
  <c r="Y536" i="8"/>
  <c r="J380" i="6"/>
  <c r="Y346" i="6"/>
  <c r="L320" i="6"/>
  <c r="L332" i="6"/>
  <c r="L315" i="6"/>
  <c r="J365" i="6"/>
  <c r="Y325" i="6"/>
  <c r="L342" i="6"/>
  <c r="L364" i="6"/>
  <c r="M332" i="6"/>
  <c r="L323" i="6"/>
  <c r="L335" i="6"/>
  <c r="Z553" i="8"/>
  <c r="Y314" i="6"/>
  <c r="L362" i="6"/>
  <c r="L354" i="6"/>
  <c r="L314" i="6"/>
  <c r="L343" i="6"/>
  <c r="L327" i="6"/>
  <c r="L318" i="6"/>
  <c r="L372" i="6"/>
  <c r="L337" i="6"/>
  <c r="L384" i="6"/>
  <c r="L334" i="6"/>
  <c r="L346" i="6"/>
  <c r="L352" i="6"/>
  <c r="L339" i="6"/>
  <c r="L387" i="6"/>
  <c r="L360" i="6"/>
  <c r="L329" i="6"/>
  <c r="Y355" i="6"/>
  <c r="L311" i="6"/>
  <c r="Y495" i="8"/>
  <c r="L379" i="6"/>
  <c r="Z379" i="8"/>
  <c r="L357" i="6"/>
  <c r="L365" i="6"/>
  <c r="L350" i="6"/>
  <c r="L317" i="6"/>
  <c r="Z594" i="8"/>
  <c r="L355" i="6"/>
  <c r="L377" i="6"/>
  <c r="L378" i="6"/>
  <c r="L344" i="6"/>
  <c r="Y316" i="6"/>
  <c r="Y319" i="6"/>
  <c r="Y377" i="6"/>
  <c r="X318" i="6"/>
  <c r="Y350" i="6"/>
  <c r="X368" i="6"/>
  <c r="Y335" i="6"/>
  <c r="Y332" i="6"/>
  <c r="Y344" i="6"/>
  <c r="Y371" i="6"/>
  <c r="Y343" i="6"/>
  <c r="Y345" i="6"/>
  <c r="Y309" i="6"/>
  <c r="I325" i="6"/>
  <c r="X362" i="6"/>
  <c r="Y328" i="6"/>
  <c r="X363" i="6"/>
  <c r="Y365" i="6"/>
  <c r="Y337" i="6"/>
  <c r="Y385" i="6"/>
  <c r="Y386" i="6"/>
  <c r="Y357" i="6"/>
  <c r="Y376" i="6"/>
  <c r="X350" i="6"/>
  <c r="X372" i="6"/>
  <c r="X320" i="6"/>
  <c r="Y383" i="6"/>
  <c r="Y372" i="6"/>
  <c r="X365" i="6"/>
  <c r="Y323" i="6"/>
  <c r="Y322" i="6"/>
  <c r="Y308" i="6"/>
  <c r="Y311" i="6"/>
  <c r="Y349" i="6"/>
  <c r="X331" i="6"/>
  <c r="X367" i="6"/>
  <c r="X361" i="6"/>
  <c r="Y360" i="6"/>
  <c r="X360" i="6"/>
  <c r="Y333" i="6"/>
  <c r="Y364" i="6"/>
  <c r="Y379" i="6"/>
  <c r="W340" i="6"/>
  <c r="Y363" i="6"/>
  <c r="Y348" i="6"/>
  <c r="Y378" i="6"/>
  <c r="Y340" i="6"/>
  <c r="X321" i="6"/>
  <c r="Y387" i="6"/>
  <c r="Y359" i="6"/>
  <c r="X377" i="6"/>
  <c r="X353" i="6"/>
  <c r="X334" i="6"/>
  <c r="X374" i="6"/>
  <c r="X324" i="6"/>
  <c r="X347" i="6"/>
  <c r="X338" i="6"/>
  <c r="X349" i="6"/>
  <c r="X364" i="6"/>
  <c r="X370" i="6"/>
  <c r="Y380" i="6"/>
  <c r="X337" i="6"/>
  <c r="X352" i="6"/>
  <c r="X381" i="6"/>
  <c r="I318" i="6"/>
  <c r="Y347" i="6"/>
  <c r="Y384" i="6"/>
  <c r="Y381" i="6"/>
  <c r="W363" i="6"/>
  <c r="Y369" i="6"/>
  <c r="W383" i="6"/>
  <c r="X351" i="6"/>
  <c r="Y373" i="6"/>
  <c r="X387" i="6"/>
  <c r="X317" i="6"/>
  <c r="X358" i="6"/>
  <c r="L383" i="6"/>
  <c r="X373" i="6"/>
  <c r="N363" i="6"/>
  <c r="Y370" i="6"/>
  <c r="L376" i="6"/>
  <c r="N339" i="6"/>
  <c r="X332" i="6"/>
  <c r="X314" i="6"/>
  <c r="L368" i="6"/>
  <c r="L375" i="6"/>
  <c r="X315" i="6"/>
  <c r="X329" i="6"/>
  <c r="X380" i="6"/>
  <c r="J348" i="6"/>
  <c r="Y312" i="6"/>
  <c r="Y317" i="6"/>
  <c r="Y315" i="6"/>
  <c r="X339" i="6"/>
  <c r="Y320" i="6"/>
  <c r="X327" i="6"/>
  <c r="Y361" i="6"/>
  <c r="Y375" i="6"/>
  <c r="X346" i="6"/>
  <c r="W337" i="6"/>
  <c r="X312" i="6"/>
  <c r="X366" i="6"/>
  <c r="W317" i="6"/>
  <c r="X357" i="6"/>
  <c r="Y334" i="6"/>
  <c r="X328" i="6"/>
  <c r="L324" i="6"/>
  <c r="X336" i="6"/>
  <c r="X322" i="6"/>
  <c r="X356" i="6"/>
  <c r="X325" i="6"/>
  <c r="L371" i="6"/>
  <c r="N375" i="6"/>
  <c r="X340" i="6"/>
  <c r="X335" i="6"/>
  <c r="Y310" i="6"/>
  <c r="N359" i="6"/>
  <c r="X342" i="6"/>
  <c r="W364" i="6"/>
  <c r="N319" i="6"/>
  <c r="X386" i="6"/>
  <c r="M309" i="6"/>
  <c r="Y354" i="6"/>
  <c r="Y321" i="6"/>
  <c r="X344" i="6"/>
  <c r="Y318" i="6"/>
  <c r="I311" i="6"/>
  <c r="W354" i="6"/>
  <c r="X348" i="6"/>
  <c r="Y342" i="6"/>
  <c r="X382" i="6"/>
  <c r="Y336" i="6"/>
  <c r="Y368" i="6"/>
  <c r="X326" i="6"/>
  <c r="X308" i="6"/>
  <c r="L374" i="6"/>
  <c r="Y339" i="6"/>
  <c r="N351" i="6"/>
  <c r="L356" i="6"/>
  <c r="N325" i="6"/>
  <c r="X375" i="6"/>
  <c r="M335" i="6"/>
  <c r="N323" i="6"/>
  <c r="N379" i="6"/>
  <c r="N381" i="6"/>
  <c r="X355" i="6"/>
  <c r="L310" i="6"/>
  <c r="N357" i="6"/>
  <c r="X333" i="6"/>
  <c r="M386" i="6"/>
  <c r="N365" i="6"/>
  <c r="N344" i="6"/>
  <c r="Y326" i="6"/>
  <c r="X31" i="12"/>
  <c r="X29" i="12"/>
  <c r="X22" i="12"/>
  <c r="X21" i="12"/>
  <c r="X30" i="12"/>
  <c r="X24" i="12"/>
  <c r="X23" i="12"/>
  <c r="X28" i="12"/>
  <c r="X27" i="12"/>
  <c r="J339" i="6"/>
  <c r="J331" i="6"/>
  <c r="N327" i="6"/>
  <c r="J333" i="6"/>
  <c r="J316" i="6"/>
  <c r="V345" i="6"/>
  <c r="W350" i="6"/>
  <c r="N334" i="6"/>
  <c r="N374" i="6"/>
  <c r="I317" i="6"/>
  <c r="W328" i="6"/>
  <c r="J319" i="6"/>
  <c r="J326" i="6"/>
  <c r="J364" i="6"/>
  <c r="M315" i="6"/>
  <c r="M379" i="6"/>
  <c r="W327" i="6"/>
  <c r="W374" i="6"/>
  <c r="I335" i="6"/>
  <c r="J349" i="6"/>
  <c r="N328" i="6"/>
  <c r="N360" i="6"/>
  <c r="W321" i="6"/>
  <c r="N362" i="6"/>
  <c r="W310" i="6"/>
  <c r="N330" i="6"/>
  <c r="U318" i="6"/>
  <c r="J378" i="6"/>
  <c r="J352" i="6"/>
  <c r="M361" i="6"/>
  <c r="J376" i="6"/>
  <c r="J354" i="6"/>
  <c r="U317" i="6"/>
  <c r="J308" i="6"/>
  <c r="I337" i="6"/>
  <c r="I333" i="6"/>
  <c r="N358" i="6"/>
  <c r="N353" i="6"/>
  <c r="N345" i="6"/>
  <c r="J367" i="6"/>
  <c r="I312" i="6"/>
  <c r="J341" i="6"/>
  <c r="M356" i="6"/>
  <c r="M337" i="6"/>
  <c r="J343" i="6"/>
  <c r="W330" i="6"/>
  <c r="N320" i="6"/>
  <c r="N311" i="6"/>
  <c r="N385" i="6"/>
  <c r="N343" i="6"/>
  <c r="N347" i="6"/>
  <c r="W325" i="6"/>
  <c r="N348" i="6"/>
  <c r="J334" i="6"/>
  <c r="V352" i="6"/>
  <c r="J359" i="6"/>
  <c r="U309" i="6"/>
  <c r="N364" i="6"/>
  <c r="N384" i="6"/>
  <c r="N335" i="6"/>
  <c r="U311" i="6"/>
  <c r="W331" i="6"/>
  <c r="J377" i="6"/>
  <c r="N370" i="6"/>
  <c r="N369" i="6"/>
  <c r="N366" i="6"/>
  <c r="M336" i="6"/>
  <c r="N367" i="6"/>
  <c r="W336" i="6"/>
  <c r="J313" i="6"/>
  <c r="M325" i="6"/>
  <c r="Y331" i="6"/>
  <c r="Y351" i="6"/>
  <c r="N314" i="6"/>
  <c r="W382" i="6"/>
  <c r="N317" i="6"/>
  <c r="J345" i="6"/>
  <c r="N321" i="6"/>
  <c r="N372" i="6"/>
  <c r="J353" i="6"/>
  <c r="X379" i="6"/>
  <c r="L353" i="6"/>
  <c r="L369" i="6"/>
  <c r="X384" i="6"/>
  <c r="N315" i="6"/>
  <c r="W323" i="6"/>
  <c r="I308" i="6"/>
  <c r="L358" i="6"/>
  <c r="X385" i="6"/>
  <c r="L348" i="6"/>
  <c r="X359" i="6"/>
  <c r="L312" i="6"/>
  <c r="U321" i="6"/>
  <c r="J324" i="6"/>
  <c r="Y324" i="6"/>
  <c r="Y330" i="6"/>
  <c r="X310" i="6"/>
  <c r="Y358" i="6"/>
  <c r="L331" i="6"/>
  <c r="N333" i="6"/>
  <c r="M311" i="6"/>
  <c r="X383" i="6"/>
  <c r="N383" i="6"/>
  <c r="W348" i="6"/>
  <c r="L385" i="6"/>
  <c r="Y362" i="6"/>
  <c r="X313" i="6"/>
  <c r="N342" i="6"/>
  <c r="X330" i="6"/>
  <c r="X378" i="6"/>
  <c r="W360" i="6"/>
  <c r="J322" i="6"/>
  <c r="M342" i="6"/>
  <c r="Y356" i="6"/>
  <c r="X376" i="6"/>
  <c r="V383" i="6"/>
  <c r="M330" i="6"/>
  <c r="W384" i="6"/>
  <c r="M369" i="6"/>
  <c r="W379" i="6"/>
  <c r="W332" i="6"/>
  <c r="W355" i="6"/>
  <c r="W346" i="6"/>
  <c r="W316" i="6"/>
  <c r="I313" i="6"/>
  <c r="W334" i="6"/>
  <c r="U337" i="6"/>
  <c r="J327" i="6"/>
  <c r="J371" i="6"/>
  <c r="J328" i="6"/>
  <c r="J342" i="6"/>
  <c r="J381" i="6"/>
  <c r="M358" i="6"/>
  <c r="M341" i="6"/>
  <c r="M366" i="6"/>
  <c r="M324" i="6"/>
  <c r="V356" i="6"/>
  <c r="V361" i="6"/>
  <c r="V360" i="6"/>
  <c r="V343" i="6"/>
  <c r="V311" i="6"/>
  <c r="V371" i="6"/>
  <c r="M327" i="6"/>
  <c r="M376" i="6"/>
  <c r="M344" i="6"/>
  <c r="J321" i="6"/>
  <c r="J373" i="6"/>
  <c r="M374" i="6"/>
  <c r="W314" i="6"/>
  <c r="W351" i="6"/>
  <c r="W319" i="6"/>
  <c r="W318" i="6"/>
  <c r="I326" i="6"/>
  <c r="W309" i="6"/>
  <c r="J329" i="6"/>
  <c r="W324" i="6"/>
  <c r="J312" i="6"/>
  <c r="J351" i="6"/>
  <c r="J350" i="6"/>
  <c r="J374" i="6"/>
  <c r="M340" i="6"/>
  <c r="M326" i="6"/>
  <c r="V380" i="6"/>
  <c r="V384" i="6"/>
  <c r="V331" i="6"/>
  <c r="V322" i="6"/>
  <c r="W359" i="6"/>
  <c r="W349" i="6"/>
  <c r="J360" i="6"/>
  <c r="U336" i="6"/>
  <c r="M351" i="6"/>
  <c r="W343" i="6"/>
  <c r="W356" i="6"/>
  <c r="W333" i="6"/>
  <c r="W341" i="6"/>
  <c r="I315" i="6"/>
  <c r="J311" i="6"/>
  <c r="I330" i="6"/>
  <c r="J335" i="6"/>
  <c r="U310" i="6"/>
  <c r="U331" i="6"/>
  <c r="M347" i="6"/>
  <c r="M375" i="6"/>
  <c r="M334" i="6"/>
  <c r="V315" i="6"/>
  <c r="M373" i="6"/>
  <c r="V314" i="6"/>
  <c r="V385" i="6"/>
  <c r="U327" i="6"/>
  <c r="V378" i="6"/>
  <c r="M333" i="6"/>
  <c r="M308" i="6"/>
  <c r="J346" i="6"/>
  <c r="W372" i="6"/>
  <c r="J370" i="6"/>
  <c r="U313" i="6"/>
  <c r="J320" i="6"/>
  <c r="U325" i="6"/>
  <c r="J356" i="6"/>
  <c r="J317" i="6"/>
  <c r="M365" i="6"/>
  <c r="M349" i="6"/>
  <c r="M318" i="6"/>
  <c r="M316" i="6"/>
  <c r="J366" i="6"/>
  <c r="V335" i="6"/>
  <c r="V375" i="6"/>
  <c r="V382" i="6"/>
  <c r="M372" i="6"/>
  <c r="M329" i="6"/>
  <c r="V347" i="6"/>
  <c r="I329" i="6"/>
  <c r="J358" i="6"/>
  <c r="J340" i="6"/>
  <c r="J344" i="6"/>
  <c r="J368" i="6"/>
  <c r="M360" i="6"/>
  <c r="M352" i="6"/>
  <c r="M312" i="6"/>
  <c r="M313" i="6"/>
  <c r="V359" i="6"/>
  <c r="V370" i="6"/>
  <c r="J372" i="6"/>
  <c r="W369" i="6"/>
  <c r="J357" i="6"/>
  <c r="U334" i="6"/>
  <c r="M353" i="6"/>
  <c r="I332" i="6"/>
  <c r="M338" i="6"/>
  <c r="W381" i="6"/>
  <c r="W329" i="6"/>
  <c r="W326" i="6"/>
  <c r="I316" i="6"/>
  <c r="I324" i="6"/>
  <c r="W322" i="6"/>
  <c r="W335" i="6"/>
  <c r="J384" i="6"/>
  <c r="J347" i="6"/>
  <c r="U326" i="6"/>
  <c r="J375" i="6"/>
  <c r="J385" i="6"/>
  <c r="J338" i="6"/>
  <c r="M354" i="6"/>
  <c r="M346" i="6"/>
  <c r="M384" i="6"/>
  <c r="U320" i="6"/>
  <c r="M320" i="6"/>
  <c r="V374" i="6"/>
  <c r="V355" i="6"/>
  <c r="M367" i="6"/>
  <c r="V368" i="6"/>
  <c r="V362" i="6"/>
  <c r="W344" i="6"/>
  <c r="V323" i="6"/>
  <c r="J315" i="6"/>
  <c r="W377" i="6"/>
  <c r="M331" i="6"/>
  <c r="I328" i="6"/>
  <c r="U308" i="6"/>
  <c r="I322" i="6"/>
  <c r="J325" i="6"/>
  <c r="M317" i="6"/>
  <c r="I331" i="6"/>
  <c r="M383" i="6"/>
  <c r="J362" i="6"/>
  <c r="J337" i="6"/>
  <c r="J369" i="6"/>
  <c r="J382" i="6"/>
  <c r="J330" i="6"/>
  <c r="U315" i="6"/>
  <c r="M382" i="6"/>
  <c r="M322" i="6"/>
  <c r="V340" i="6"/>
  <c r="V310" i="6"/>
  <c r="M362" i="6"/>
  <c r="V379" i="6"/>
  <c r="V363" i="6"/>
  <c r="V309" i="6"/>
  <c r="W313" i="6"/>
  <c r="J336" i="6"/>
  <c r="M323" i="6"/>
  <c r="U333" i="6"/>
  <c r="M321" i="6"/>
  <c r="W371" i="6"/>
  <c r="I320" i="6"/>
  <c r="J310" i="6"/>
  <c r="W315" i="6"/>
  <c r="U323" i="6"/>
  <c r="M314" i="6"/>
  <c r="W367" i="6"/>
  <c r="I314" i="6"/>
  <c r="W361" i="6"/>
  <c r="J323" i="6"/>
  <c r="W338" i="6"/>
  <c r="J314" i="6"/>
  <c r="M339" i="6"/>
  <c r="M359" i="6"/>
  <c r="M355" i="6"/>
  <c r="V364" i="6"/>
  <c r="V324" i="6"/>
  <c r="L382" i="6"/>
  <c r="V320" i="6"/>
  <c r="V346" i="6"/>
  <c r="V337" i="6"/>
  <c r="M350" i="6"/>
  <c r="V354" i="6"/>
  <c r="W342" i="6"/>
  <c r="W376" i="6"/>
  <c r="M370" i="6"/>
  <c r="U329" i="6"/>
  <c r="W368" i="6"/>
  <c r="W358" i="6"/>
  <c r="M319" i="6"/>
  <c r="W385" i="6"/>
  <c r="U330" i="6"/>
  <c r="M371" i="6"/>
  <c r="W366" i="6"/>
  <c r="M378" i="6"/>
  <c r="W308" i="6"/>
  <c r="I327" i="6"/>
  <c r="J332" i="6"/>
  <c r="J309" i="6"/>
  <c r="I323" i="6"/>
  <c r="L326" i="6"/>
  <c r="N368" i="6"/>
  <c r="J318" i="6"/>
  <c r="X341" i="6"/>
  <c r="M345" i="6"/>
  <c r="M380" i="6"/>
  <c r="M385" i="6"/>
  <c r="V321" i="6"/>
  <c r="V366" i="6"/>
  <c r="V341" i="6"/>
  <c r="V328" i="6"/>
  <c r="J387" i="6"/>
  <c r="J361" i="6"/>
  <c r="M343" i="6"/>
  <c r="M364" i="6"/>
  <c r="W352" i="6"/>
  <c r="W380" i="6"/>
  <c r="U314" i="6"/>
  <c r="W362" i="6"/>
  <c r="W365" i="6"/>
  <c r="M328" i="6"/>
  <c r="W347" i="6"/>
  <c r="W311" i="6"/>
  <c r="W353" i="6"/>
  <c r="J383" i="6"/>
  <c r="U316" i="6"/>
  <c r="M381" i="6"/>
  <c r="W370" i="6"/>
  <c r="I334" i="6"/>
  <c r="W373" i="6"/>
  <c r="U322" i="6"/>
  <c r="U328" i="6"/>
  <c r="M363" i="6"/>
  <c r="M368" i="6"/>
  <c r="N352" i="6"/>
  <c r="N313" i="6"/>
  <c r="N356" i="6"/>
  <c r="W375" i="6"/>
  <c r="W312" i="6"/>
  <c r="W378" i="6"/>
  <c r="I321" i="6"/>
  <c r="X371" i="6"/>
  <c r="X319" i="6"/>
  <c r="L366" i="6"/>
  <c r="L309" i="6"/>
  <c r="X369" i="6"/>
  <c r="L340" i="6"/>
  <c r="X345" i="6"/>
  <c r="L347" i="6"/>
  <c r="J386" i="6"/>
  <c r="J379" i="6"/>
  <c r="U319" i="6"/>
  <c r="U312" i="6"/>
  <c r="X343" i="6"/>
  <c r="L316" i="6"/>
  <c r="N355" i="6"/>
  <c r="U332" i="6"/>
  <c r="M310" i="6"/>
  <c r="M357" i="6"/>
  <c r="N354" i="6"/>
  <c r="N377" i="6"/>
  <c r="N349" i="6"/>
  <c r="W386" i="6"/>
  <c r="W387" i="6"/>
  <c r="W339" i="6"/>
  <c r="W357" i="6"/>
  <c r="I319" i="6"/>
  <c r="I310" i="6"/>
  <c r="X309" i="6"/>
  <c r="W320" i="6"/>
  <c r="N332" i="6"/>
  <c r="L367" i="6"/>
  <c r="L380" i="6"/>
  <c r="X311" i="6"/>
  <c r="X316" i="6"/>
  <c r="Y382" i="6"/>
  <c r="I336" i="6"/>
  <c r="J363" i="6"/>
  <c r="M348" i="6"/>
  <c r="M377" i="6"/>
  <c r="Y313" i="6"/>
  <c r="V342" i="6"/>
  <c r="Y329" i="6"/>
  <c r="Y327" i="6"/>
  <c r="V308" i="6"/>
  <c r="V372" i="6"/>
  <c r="V326" i="6"/>
  <c r="V386" i="6"/>
  <c r="V365" i="6"/>
  <c r="V336" i="6"/>
  <c r="V351" i="6"/>
  <c r="V318" i="6"/>
  <c r="V330" i="6"/>
  <c r="V367" i="6"/>
  <c r="V358" i="6"/>
  <c r="V334" i="6"/>
  <c r="V376" i="6"/>
  <c r="V329" i="6"/>
  <c r="V312" i="6"/>
  <c r="V357" i="6"/>
  <c r="V353" i="6"/>
  <c r="V325" i="6"/>
  <c r="V350" i="6"/>
  <c r="V319" i="6"/>
  <c r="V387" i="6"/>
  <c r="V381" i="6"/>
  <c r="V369" i="6"/>
  <c r="V313" i="6"/>
  <c r="V373" i="6"/>
  <c r="V339" i="6"/>
  <c r="V338" i="6"/>
  <c r="U335" i="6"/>
  <c r="V327" i="6"/>
  <c r="V377" i="6"/>
  <c r="V317" i="6"/>
  <c r="V348" i="6"/>
  <c r="V349" i="6"/>
  <c r="V333" i="6"/>
  <c r="V332" i="6"/>
  <c r="V344" i="6"/>
  <c r="Z511" i="8"/>
  <c r="Z456" i="8"/>
  <c r="Z434" i="8"/>
  <c r="Z596" i="8"/>
  <c r="Y642" i="8"/>
  <c r="Z375" i="8"/>
  <c r="Z603" i="8"/>
  <c r="Z491" i="8"/>
  <c r="Z518" i="8"/>
  <c r="Z392" i="8"/>
  <c r="Y605" i="8"/>
  <c r="Z401" i="8"/>
  <c r="Z528" i="8"/>
  <c r="Z367" i="8"/>
  <c r="Y459" i="8"/>
  <c r="Y398" i="8"/>
  <c r="Z611" i="8"/>
  <c r="Z483" i="8"/>
  <c r="Y421" i="8"/>
  <c r="Z486" i="8"/>
  <c r="Y365" i="8"/>
  <c r="Y561" i="8"/>
  <c r="Z377" i="8"/>
  <c r="Z429" i="8"/>
  <c r="Z356" i="8"/>
  <c r="Y397" i="8"/>
  <c r="Z606" i="8"/>
  <c r="Z547" i="8"/>
  <c r="Z650" i="8"/>
  <c r="Z395" i="8"/>
  <c r="Y590" i="8"/>
  <c r="Z631" i="8"/>
  <c r="Y577" i="8"/>
  <c r="Z666" i="8"/>
  <c r="Z627" i="8"/>
  <c r="Z644" i="8"/>
  <c r="Z674" i="8"/>
  <c r="Z625" i="8"/>
  <c r="Z444" i="8"/>
  <c r="Z510" i="8"/>
  <c r="Y621" i="8"/>
  <c r="Y504" i="8"/>
  <c r="Y589" i="8"/>
  <c r="Z497" i="8"/>
  <c r="Z492" i="8"/>
  <c r="Z559" i="8"/>
  <c r="Z390" i="8"/>
  <c r="Y581" i="8"/>
  <c r="Y546" i="8"/>
  <c r="Y359" i="8"/>
  <c r="Z519" i="8"/>
  <c r="Z447" i="8"/>
  <c r="Y499" i="8"/>
  <c r="Y624" i="8"/>
  <c r="Y399" i="8"/>
  <c r="Z425" i="8"/>
  <c r="Z620" i="8"/>
  <c r="Z451" i="8"/>
  <c r="Y416" i="8"/>
  <c r="Y417" i="8"/>
  <c r="Z530" i="8"/>
  <c r="Y384" i="8"/>
  <c r="Z558" i="8"/>
  <c r="Z500" i="8"/>
  <c r="Z407" i="8"/>
  <c r="Z639" i="8"/>
  <c r="Z422" i="8"/>
  <c r="Z354" i="8"/>
  <c r="Y414" i="8"/>
  <c r="Z668" i="8"/>
  <c r="Z391" i="8"/>
  <c r="Z657" i="8"/>
  <c r="Z527" i="8"/>
  <c r="Z524" i="8"/>
  <c r="Y525" i="8"/>
  <c r="Y381" i="8"/>
  <c r="Z408" i="8"/>
  <c r="Z595" i="8"/>
  <c r="Z455" i="8"/>
  <c r="Y467" i="8"/>
  <c r="Z357" i="8"/>
  <c r="Z582" i="8"/>
  <c r="Z665" i="8"/>
  <c r="Y411" i="8"/>
  <c r="Z584" i="8"/>
  <c r="Y609" i="8"/>
  <c r="Z545" i="8"/>
  <c r="Z396" i="8"/>
  <c r="Y608" i="8"/>
  <c r="Z363" i="8"/>
  <c r="Z560" i="8"/>
  <c r="Y672" i="8"/>
  <c r="Z380" i="8"/>
  <c r="Y385" i="8"/>
  <c r="Z446" i="8"/>
  <c r="Z374" i="8"/>
  <c r="Z475" i="8"/>
  <c r="Y591" i="8"/>
  <c r="Z378" i="8"/>
  <c r="Z565" i="8"/>
  <c r="Z662" i="8"/>
  <c r="Z643" i="8"/>
  <c r="Z437" i="8"/>
  <c r="Z537" i="8"/>
  <c r="Z465" i="8"/>
  <c r="Y557" i="8"/>
  <c r="Y501" i="8"/>
  <c r="Y405" i="8"/>
  <c r="Y443" i="8"/>
  <c r="Y638" i="8"/>
  <c r="Z615" i="8"/>
  <c r="Z383" i="8"/>
  <c r="Z534" i="8"/>
  <c r="Z539" i="8"/>
  <c r="Y445" i="8"/>
  <c r="Z623" i="8"/>
  <c r="Z645" i="8"/>
  <c r="Z542" i="8"/>
  <c r="Y630" i="8"/>
  <c r="Z531" i="8"/>
  <c r="Z415" i="8"/>
  <c r="Y450" i="8"/>
  <c r="Y570" i="8"/>
  <c r="Y541" i="8"/>
  <c r="Z509" i="8"/>
  <c r="Z368" i="8"/>
  <c r="Z366" i="8"/>
  <c r="Z468" i="8"/>
  <c r="Z476" i="8"/>
  <c r="Y533" i="8"/>
  <c r="Z521" i="8"/>
  <c r="Y477" i="8"/>
  <c r="Z441" i="8"/>
  <c r="Y555" i="8"/>
  <c r="Z540" i="8"/>
  <c r="Z360" i="8"/>
  <c r="Z503" i="8"/>
  <c r="Y389" i="8"/>
  <c r="Z471" i="8"/>
  <c r="Y449" i="8"/>
  <c r="Z523" i="8"/>
  <c r="Y361" i="8"/>
  <c r="Z353" i="8"/>
  <c r="Y563" i="8"/>
  <c r="Y513" i="8"/>
  <c r="Y669" i="8"/>
  <c r="Y432" i="8"/>
  <c r="Z548" i="8"/>
  <c r="Z423" i="8"/>
  <c r="Y569" i="8"/>
  <c r="Z618" i="8"/>
  <c r="Z452" i="8"/>
  <c r="Y567" i="8"/>
  <c r="Z567" i="8"/>
  <c r="Z494" i="8"/>
  <c r="Z373" i="8"/>
  <c r="Z653" i="8"/>
  <c r="Z617" i="8"/>
  <c r="Y517" i="8"/>
  <c r="Z517" i="8"/>
  <c r="Y636" i="8"/>
  <c r="Z431" i="8"/>
  <c r="Z428" i="8"/>
  <c r="Z470" i="8"/>
  <c r="Z576" i="8"/>
  <c r="Y410" i="8"/>
  <c r="Y506" i="8"/>
  <c r="Y413" i="8"/>
  <c r="Z386" i="8"/>
  <c r="Z583" i="8"/>
  <c r="Z498" i="8"/>
  <c r="Z409" i="8"/>
  <c r="Y409" i="8"/>
  <c r="Z656" i="8"/>
  <c r="Z599" i="8"/>
  <c r="Z489" i="8"/>
  <c r="Y489" i="8"/>
  <c r="Z420" i="8"/>
  <c r="Z654" i="8"/>
  <c r="Y660" i="8"/>
  <c r="Y461" i="8"/>
  <c r="Z505" i="8"/>
  <c r="Y505" i="8"/>
  <c r="Y601" i="8"/>
  <c r="Y458" i="8"/>
  <c r="Y607" i="8"/>
  <c r="Z607" i="8"/>
  <c r="Z438" i="8"/>
  <c r="Y485" i="8"/>
  <c r="Y614" i="8"/>
  <c r="Y371" i="8"/>
  <c r="Y571" i="8"/>
  <c r="Z469" i="8"/>
  <c r="Z579" i="8"/>
  <c r="Z457" i="8"/>
  <c r="Z369" i="8"/>
  <c r="Z464" i="8"/>
  <c r="Y393" i="8"/>
  <c r="Z487" i="8"/>
  <c r="Y554" i="8"/>
  <c r="Z554" i="8"/>
  <c r="Z585" i="8"/>
  <c r="Y403" i="8"/>
  <c r="Z587" i="8"/>
  <c r="Y637" i="8"/>
  <c r="Z626" i="8"/>
  <c r="Y481" i="8"/>
  <c r="Z362" i="8"/>
  <c r="Y552" i="8"/>
  <c r="Z552" i="8"/>
  <c r="Z602" i="8"/>
  <c r="Y602" i="8"/>
  <c r="Z473" i="8"/>
  <c r="Z516" i="8"/>
  <c r="Z671" i="8"/>
  <c r="Y671" i="8"/>
  <c r="Z419" i="8"/>
  <c r="Z404" i="8"/>
  <c r="Z372" i="8"/>
  <c r="Y402" i="8"/>
  <c r="Z402" i="8"/>
  <c r="Y507" i="8"/>
  <c r="Z387" i="8"/>
  <c r="Z433" i="8"/>
  <c r="Y433" i="8"/>
  <c r="Y427" i="8"/>
  <c r="Z427" i="8"/>
  <c r="Y488" i="8"/>
  <c r="Z488" i="8"/>
  <c r="Y493" i="8"/>
  <c r="Y659" i="8"/>
  <c r="Z659" i="8"/>
  <c r="Z480" i="8"/>
  <c r="Y480" i="8"/>
  <c r="Y663" i="8"/>
  <c r="H61" i="7"/>
  <c r="AC351" i="6" l="1"/>
  <c r="AC344" i="6"/>
  <c r="AC313" i="6"/>
  <c r="AC329" i="6"/>
  <c r="AC359" i="6"/>
  <c r="AC319" i="6"/>
  <c r="AC362" i="6"/>
  <c r="AC368" i="6"/>
  <c r="AB325" i="6"/>
  <c r="AB358" i="6"/>
  <c r="AB365" i="6"/>
  <c r="AB381" i="6"/>
  <c r="AB324" i="6"/>
  <c r="AC381" i="6"/>
  <c r="AB384" i="6"/>
  <c r="AC356" i="6"/>
  <c r="AC312" i="6"/>
  <c r="AB313" i="6"/>
  <c r="AC343" i="6"/>
  <c r="AB380" i="6"/>
  <c r="AC383" i="6"/>
  <c r="AB317" i="6"/>
  <c r="AC318" i="6"/>
  <c r="AC339" i="6"/>
  <c r="AC373" i="6"/>
  <c r="AC337" i="6"/>
  <c r="AC325" i="6"/>
  <c r="AC316" i="6"/>
  <c r="AC364" i="6"/>
  <c r="AC355" i="6"/>
  <c r="AB318" i="6"/>
  <c r="AC380" i="6"/>
  <c r="AC365" i="6"/>
  <c r="AB359" i="6"/>
  <c r="AB330" i="6"/>
  <c r="AC385" i="6"/>
  <c r="AC341" i="6"/>
  <c r="AB310" i="6"/>
  <c r="AC360" i="6"/>
  <c r="AB368" i="6"/>
  <c r="AB348" i="6"/>
  <c r="AB347" i="6"/>
  <c r="AC333" i="6"/>
  <c r="AB340" i="6"/>
  <c r="AC348" i="6"/>
  <c r="AC331" i="6"/>
  <c r="AB356" i="6"/>
  <c r="AB349" i="6"/>
  <c r="AB339" i="6"/>
  <c r="AC379" i="6"/>
  <c r="AB378" i="6"/>
  <c r="AB312" i="6"/>
  <c r="AC340" i="6"/>
  <c r="AC358" i="6"/>
  <c r="AC334" i="6"/>
  <c r="AC361" i="6"/>
  <c r="AB327" i="6"/>
  <c r="AB322" i="6"/>
  <c r="AB375" i="6"/>
  <c r="AB308" i="6"/>
  <c r="AC315" i="6"/>
  <c r="AB374" i="6"/>
  <c r="AB376" i="6"/>
  <c r="AC353" i="6"/>
  <c r="AC354" i="6"/>
  <c r="AB379" i="6"/>
  <c r="AC326" i="6"/>
  <c r="AB336" i="6"/>
  <c r="AC382" i="6"/>
  <c r="AC387" i="6"/>
  <c r="AC308" i="6"/>
  <c r="AB372" i="6"/>
  <c r="AB333" i="6"/>
  <c r="AB341" i="6"/>
  <c r="AC350" i="6"/>
  <c r="AB337" i="6"/>
  <c r="AB360" i="6"/>
  <c r="AC377" i="6"/>
  <c r="AC376" i="6"/>
  <c r="AB366" i="6"/>
  <c r="AB316" i="6"/>
  <c r="AB355" i="6"/>
  <c r="AC375" i="6"/>
  <c r="AC322" i="6"/>
  <c r="AC324" i="6"/>
  <c r="AB369" i="6"/>
  <c r="AC384" i="6"/>
  <c r="AC327" i="6"/>
  <c r="AC345" i="6"/>
  <c r="AC352" i="6"/>
  <c r="AB314" i="6"/>
  <c r="AB362" i="6"/>
  <c r="AB354" i="6"/>
  <c r="AB353" i="6"/>
  <c r="AC370" i="6"/>
  <c r="AB335" i="6"/>
  <c r="AB373" i="6"/>
  <c r="AB342" i="6"/>
  <c r="AC378" i="6"/>
  <c r="AC317" i="6"/>
  <c r="AB383" i="6"/>
  <c r="AB377" i="6"/>
  <c r="AB364" i="6"/>
  <c r="AC328" i="6"/>
  <c r="AC330" i="6"/>
  <c r="AB382" i="6"/>
  <c r="AC320" i="6"/>
  <c r="AB387" i="6"/>
  <c r="AC323" i="6"/>
  <c r="AC386" i="6"/>
  <c r="AB309" i="6"/>
  <c r="AC367" i="6"/>
  <c r="AC338" i="6"/>
  <c r="AB329" i="6"/>
  <c r="AB326" i="6"/>
  <c r="AC321" i="6"/>
  <c r="AC366" i="6"/>
  <c r="AB363" i="6"/>
  <c r="AC349" i="6"/>
  <c r="AB343" i="6"/>
  <c r="AC332" i="6"/>
  <c r="AB331" i="6"/>
  <c r="AB385" i="6"/>
  <c r="AC357" i="6"/>
  <c r="AB346" i="6"/>
  <c r="AB311" i="6"/>
  <c r="AB344" i="6"/>
  <c r="AB371" i="6"/>
  <c r="AB321" i="6"/>
  <c r="AB370" i="6"/>
  <c r="AB350" i="6"/>
  <c r="AB367" i="6"/>
  <c r="AB352" i="6"/>
  <c r="AC314" i="6"/>
  <c r="AC346" i="6"/>
  <c r="AB328" i="6"/>
  <c r="AC363" i="6"/>
  <c r="AC309" i="6"/>
  <c r="AB338" i="6"/>
  <c r="AC347" i="6"/>
  <c r="AB323" i="6"/>
  <c r="AB332" i="6"/>
  <c r="AB319" i="6"/>
  <c r="AB386" i="6"/>
  <c r="AC342" i="6"/>
  <c r="AB357" i="6"/>
  <c r="AB351" i="6"/>
  <c r="AB315" i="6"/>
  <c r="AC374" i="6"/>
  <c r="AB345" i="6"/>
  <c r="AC336" i="6"/>
  <c r="AC310" i="6"/>
  <c r="AB320" i="6"/>
  <c r="AC335" i="6"/>
  <c r="AB361" i="6"/>
  <c r="AC371" i="6"/>
  <c r="AC372" i="6"/>
  <c r="AC311" i="6"/>
  <c r="AB334" i="6"/>
  <c r="AC369" i="6"/>
</calcChain>
</file>

<file path=xl/sharedStrings.xml><?xml version="1.0" encoding="utf-8"?>
<sst xmlns="http://schemas.openxmlformats.org/spreadsheetml/2006/main" count="957" uniqueCount="363">
  <si>
    <t>England</t>
  </si>
  <si>
    <t>respectable</t>
  </si>
  <si>
    <t>barebones</t>
  </si>
  <si>
    <t>Japan</t>
  </si>
  <si>
    <t>China</t>
  </si>
  <si>
    <t>North India</t>
  </si>
  <si>
    <t>cheese</t>
  </si>
  <si>
    <t>eggs</t>
  </si>
  <si>
    <t>linen</t>
  </si>
  <si>
    <t>candles</t>
  </si>
  <si>
    <t>lamp oil</t>
  </si>
  <si>
    <t>fuel</t>
  </si>
  <si>
    <t>peas(kg)</t>
  </si>
  <si>
    <t>peas(liters)</t>
  </si>
  <si>
    <t>beans(kg)</t>
  </si>
  <si>
    <t>oatmeal(kg)</t>
  </si>
  <si>
    <t>meat(kg)</t>
  </si>
  <si>
    <t>butter(kg)</t>
  </si>
  <si>
    <t>cheese(kg)</t>
  </si>
  <si>
    <t>bread(kg)</t>
  </si>
  <si>
    <t>beer(liters)</t>
  </si>
  <si>
    <t>soap(kg)</t>
  </si>
  <si>
    <t>linen(m)</t>
  </si>
  <si>
    <t>cals per unit</t>
  </si>
  <si>
    <t>protein per unit</t>
  </si>
  <si>
    <t>total cals</t>
  </si>
  <si>
    <t>total protein</t>
  </si>
  <si>
    <t>soybeans(kg)</t>
  </si>
  <si>
    <t>rice(kg)</t>
  </si>
  <si>
    <t>beans(liters)</t>
  </si>
  <si>
    <t>barley&amp;wheat(kg)</t>
  </si>
  <si>
    <t>fish(kg)</t>
  </si>
  <si>
    <t>buckwheatandother(kg)</t>
  </si>
  <si>
    <t>edibleoil(liters)</t>
  </si>
  <si>
    <t>wheat(kg)</t>
  </si>
  <si>
    <t>chickpea(kg)</t>
  </si>
  <si>
    <t>moth bean(kg)</t>
  </si>
  <si>
    <t>millet(kg)</t>
  </si>
  <si>
    <t>sorghum(kg)</t>
  </si>
  <si>
    <t>ghee(kg)</t>
  </si>
  <si>
    <t>sugar(kg)</t>
  </si>
  <si>
    <t>NE India</t>
  </si>
  <si>
    <t>NW India</t>
  </si>
  <si>
    <t>protein sources</t>
  </si>
  <si>
    <t>Beijing</t>
  </si>
  <si>
    <t>meat/fish(kg)</t>
  </si>
  <si>
    <t>oil(kg)</t>
  </si>
  <si>
    <t>rice wine(liters)</t>
  </si>
  <si>
    <t>sorghum/rice wine from USDA nutrition</t>
  </si>
  <si>
    <t>main grain cals</t>
  </si>
  <si>
    <t>Assume 1 liter = 0.92 kg for oil</t>
  </si>
  <si>
    <t>Original Baskets with proportionally added grains to make 2100 kcals</t>
  </si>
  <si>
    <t>Italy</t>
  </si>
  <si>
    <t>1. kcals</t>
  </si>
  <si>
    <t>Barebones</t>
  </si>
  <si>
    <t>Respectable</t>
  </si>
  <si>
    <t>beans(liter)</t>
  </si>
  <si>
    <t>3. main grain</t>
  </si>
  <si>
    <t>at least 300 kcals</t>
  </si>
  <si>
    <t>(sorghum taken from North India basket that cites from USDA)</t>
  </si>
  <si>
    <t>rye(l)</t>
  </si>
  <si>
    <t>maize(l)</t>
  </si>
  <si>
    <t>oliveoil(kg)</t>
  </si>
  <si>
    <t>wine(l)</t>
  </si>
  <si>
    <t>kg per liter</t>
  </si>
  <si>
    <t>wheat</t>
  </si>
  <si>
    <t>from GPIH English vs metric datasheet</t>
  </si>
  <si>
    <t xml:space="preserve">Data Type:Survey (FNDDS) FDC ID: 789674 Food Code:93401020 </t>
  </si>
  <si>
    <t>Data Type:Survey (FNDDS) FDC ID: 789038 Food Code:82104000 Start Date:1/1/2015 End Date:12/31/2016 </t>
  </si>
  <si>
    <t>Data Type:SR Legacy Food Category:Cereal Grains and Pasta FDC ID: 168884 NDB Number:20062</t>
  </si>
  <si>
    <t>Data from USDA</t>
  </si>
  <si>
    <t>white wine</t>
  </si>
  <si>
    <t>olive oil</t>
  </si>
  <si>
    <t>rye</t>
  </si>
  <si>
    <t>Maize</t>
  </si>
  <si>
    <t>From EWOUT FRANKEMA AND MARLOUS VAN WAIJENBURG "Structural Impediments to African Growth?" table 2</t>
  </si>
  <si>
    <t>Eggs</t>
  </si>
  <si>
    <t>Beans(liter)</t>
  </si>
  <si>
    <t>Cheese(kg)</t>
  </si>
  <si>
    <t>Oil/cook(liter)</t>
  </si>
  <si>
    <t>Wine(liter)</t>
  </si>
  <si>
    <t>Soap(kg)</t>
  </si>
  <si>
    <t>Linen(m)</t>
  </si>
  <si>
    <t>Candles(kg)</t>
  </si>
  <si>
    <t>Oil/light(liter)</t>
  </si>
  <si>
    <t>Meat(kg)</t>
  </si>
  <si>
    <t>lamp oil(liters)</t>
  </si>
  <si>
    <t>candles(liters)</t>
  </si>
  <si>
    <t>key</t>
  </si>
  <si>
    <t>blue: changes in basket</t>
  </si>
  <si>
    <t>yellow: changes in nutrition based on USDA</t>
  </si>
  <si>
    <t>cotton</t>
  </si>
  <si>
    <t>oil</t>
  </si>
  <si>
    <t>firewood</t>
  </si>
  <si>
    <t>wages/prices in grams of silver</t>
  </si>
  <si>
    <t/>
  </si>
  <si>
    <t>I assume rye turns into rye bread with 75% kcal conversion rate</t>
  </si>
  <si>
    <t>For barley and rye I use GPIH data for Florence/Milan</t>
  </si>
  <si>
    <t>(additionally interpolated values in yellow)</t>
  </si>
  <si>
    <t>pre</t>
  </si>
  <si>
    <t>post</t>
  </si>
  <si>
    <t>I interpolate missing prices using following average relative prices to bread in 20 years before/after</t>
  </si>
  <si>
    <t>oats(kg)</t>
  </si>
  <si>
    <t xml:space="preserve">Data Type:Survey (FNDDS) FDC ID: 785758 Food Code:57602100 </t>
  </si>
  <si>
    <t>Oats</t>
  </si>
  <si>
    <t>Basket Rules</t>
  </si>
  <si>
    <t>2. proteins at least</t>
  </si>
  <si>
    <t>Source: spreadsheet for Allen, Robert C. "The great divergence in European wages and prices from the Middle Ages to the First World War." Explorations in economic history 38.4 (2001): 411-447. Was available online. Excel file for Northern Italy, Table A5</t>
  </si>
  <si>
    <t>Source: spreadsheet for Allen, Robert C. "The great divergence in European wages and prices from the Middle Ages to the First World War." Explorations in economic history 38.4 (2001): 411-447. Was available online. Excel file for London.</t>
  </si>
  <si>
    <t>missing years +1</t>
  </si>
  <si>
    <t>peas price relative to beans</t>
  </si>
  <si>
    <t>Peas</t>
  </si>
  <si>
    <t>Bread</t>
  </si>
  <si>
    <t>Beans</t>
  </si>
  <si>
    <t>Allen's prices for 1265-1830, remaining using Clark</t>
  </si>
  <si>
    <t>4. linen</t>
  </si>
  <si>
    <t>5m</t>
  </si>
  <si>
    <t>5. soap</t>
  </si>
  <si>
    <t>(due to no prices in Asia)</t>
  </si>
  <si>
    <t>6. candles/lamp oil</t>
  </si>
  <si>
    <t>(all together)</t>
  </si>
  <si>
    <t>2.6kg</t>
  </si>
  <si>
    <t>5.2kg</t>
  </si>
  <si>
    <t>Meat</t>
  </si>
  <si>
    <t>meat price relative to bread</t>
  </si>
  <si>
    <t>Butter</t>
  </si>
  <si>
    <t>Clark prices</t>
  </si>
  <si>
    <t>butter price relative to bread</t>
  </si>
  <si>
    <t>Allen's prices.</t>
  </si>
  <si>
    <t>Extrapolated prices for final years that are missing</t>
  </si>
  <si>
    <t>All based on last 20 years in which prices are available.</t>
  </si>
  <si>
    <t>cheese price relative to bread</t>
  </si>
  <si>
    <t>Cheese</t>
  </si>
  <si>
    <t>I use Clark prices where possible</t>
  </si>
  <si>
    <t>egg price relative to bread</t>
  </si>
  <si>
    <t>beer price relative to bread</t>
  </si>
  <si>
    <t>beer</t>
  </si>
  <si>
    <t>Allen prices</t>
  </si>
  <si>
    <t>candle price relative to bread</t>
  </si>
  <si>
    <t>linen price relative to bread</t>
  </si>
  <si>
    <t>to 1768 Allen, 1769- Clark</t>
  </si>
  <si>
    <t>lamp oil price relative to bread</t>
  </si>
  <si>
    <t>soap price relative to bread</t>
  </si>
  <si>
    <t>soap</t>
  </si>
  <si>
    <t>Bengal</t>
  </si>
  <si>
    <t>rice</t>
  </si>
  <si>
    <t>gram</t>
  </si>
  <si>
    <t>ghi</t>
  </si>
  <si>
    <t>sugar</t>
  </si>
  <si>
    <t>CPI</t>
  </si>
  <si>
    <t>incomplete</t>
  </si>
  <si>
    <t>missing</t>
  </si>
  <si>
    <t>complete</t>
  </si>
  <si>
    <t>weights</t>
  </si>
  <si>
    <t>%</t>
  </si>
  <si>
    <t>ghee</t>
  </si>
  <si>
    <t>beans/peas</t>
  </si>
  <si>
    <t>millet</t>
  </si>
  <si>
    <t>sorghum</t>
  </si>
  <si>
    <t>East India</t>
  </si>
  <si>
    <t>Gujarat</t>
  </si>
  <si>
    <t>Wheat</t>
  </si>
  <si>
    <t>Sorghum</t>
  </si>
  <si>
    <t xml:space="preserve">Millet </t>
  </si>
  <si>
    <t>Gram</t>
  </si>
  <si>
    <t>Ghee</t>
  </si>
  <si>
    <t>Sugar</t>
  </si>
  <si>
    <t>Cotton</t>
  </si>
  <si>
    <t>Oil</t>
  </si>
  <si>
    <t>Firewood</t>
  </si>
  <si>
    <t>% missing</t>
  </si>
  <si>
    <t>weights added</t>
  </si>
  <si>
    <t>N India</t>
  </si>
  <si>
    <t>India</t>
  </si>
  <si>
    <t>West India</t>
  </si>
  <si>
    <t>Agra</t>
  </si>
  <si>
    <t>Allahabad</t>
  </si>
  <si>
    <t>Bihar</t>
  </si>
  <si>
    <t>Delhi</t>
  </si>
  <si>
    <t>N.India</t>
  </si>
  <si>
    <t>dwage</t>
  </si>
  <si>
    <t>SR</t>
  </si>
  <si>
    <t>5. Meats</t>
  </si>
  <si>
    <t>5kg</t>
  </si>
  <si>
    <t>(with exception of India)</t>
  </si>
  <si>
    <t>6. alcohol</t>
  </si>
  <si>
    <t>fixed by alcohol content</t>
  </si>
  <si>
    <t>(exception of India)</t>
  </si>
  <si>
    <t>sake(liters)</t>
  </si>
  <si>
    <t xml:space="preserve">wage/prices in silver monme up to 1867, then yen </t>
  </si>
  <si>
    <t>Sources</t>
  </si>
  <si>
    <t>GPIH Bassino &amp; Ma file　小売価格</t>
  </si>
  <si>
    <t>Appendix to “Japanese unskilled wages in international perspective, 1741-1913”, Research in Economic History, 2005, pp. 229-248 (by Jean-Pascal Bassino and Debin Ma)</t>
  </si>
  <si>
    <t>近世後期における主要物価の動態　増填版　三井文庫</t>
  </si>
  <si>
    <t>From Jacks Osaka file on GPIH</t>
  </si>
  <si>
    <t xml:space="preserve">Kimura, Masahiro. 1987. La Revolución de los precios en la cuenca del pacífico, 1600-1650. </t>
  </si>
  <si>
    <t>近世後期における主要物価の動態　三井文庫</t>
  </si>
  <si>
    <t>米界資料 山崎繁次郎 編</t>
  </si>
  <si>
    <t>available in 国立国会デジタル</t>
  </si>
  <si>
    <t>years</t>
  </si>
  <si>
    <t>barley, wheat, naked barley</t>
  </si>
  <si>
    <t>rape seed, sesame seed</t>
  </si>
  <si>
    <t>soybeans</t>
  </si>
  <si>
    <t>azuki beans</t>
  </si>
  <si>
    <t>clothing</t>
  </si>
  <si>
    <t>edible oil</t>
  </si>
  <si>
    <t>1600-1867</t>
  </si>
  <si>
    <t xml:space="preserve">GPIH Jacks Osaka 1600-50, Iwahashi </t>
  </si>
  <si>
    <t>近世後期における主要物価の動態　三井文庫, 草野　近世の市場経済と地域差</t>
  </si>
  <si>
    <t>近世後期における主要物価の動態　三井文庫 osaka</t>
  </si>
  <si>
    <t>1868-72</t>
  </si>
  <si>
    <t>近世後期における主要物価の動態　三井文庫 大阪白油</t>
  </si>
  <si>
    <t>1872-78</t>
  </si>
  <si>
    <t>1879-</t>
  </si>
  <si>
    <t>LTES</t>
  </si>
  <si>
    <t>帝国統計</t>
  </si>
  <si>
    <t>imputed</t>
  </si>
  <si>
    <t>Sources by good</t>
  </si>
  <si>
    <t>Ohkawa, Shinohara, Umemura, "Long Term Economic Statistics" available as database online at website of Research center for Information and statistics of Social Sciences, Hitotsubashi University</t>
  </si>
  <si>
    <t>日本帝国統計年鑑</t>
  </si>
  <si>
    <t>草野　近世の市場経済と地域差</t>
  </si>
  <si>
    <t>source for 大豆油</t>
  </si>
  <si>
    <t>大豆及其他ノ豆類ニ関スル調査</t>
  </si>
  <si>
    <t>国立国会図書館</t>
  </si>
  <si>
    <t>relative price rapeseed</t>
  </si>
  <si>
    <t>sesame seed (1 koku)</t>
  </si>
  <si>
    <t>relative price sesame</t>
  </si>
  <si>
    <t>熊本県統計書　明治29年</t>
  </si>
  <si>
    <t>辻本満丸 　"日本植物油脂" 丸善 1916　大正5年 p246 (コマ数136）と　p336-337 (コマ数186）</t>
  </si>
  <si>
    <t>average</t>
  </si>
  <si>
    <t>Lamp Oil</t>
  </si>
  <si>
    <t>liters</t>
  </si>
  <si>
    <t>Original source states lamp oil with unit of 缶. I use conversion rate following  伊藤　武夫 "第一次世界大戦後の輸入原油精製"  立命館産業社会論集 2009</t>
  </si>
  <si>
    <t>1缶=</t>
  </si>
  <si>
    <t>Edible oils price imputation for Meiji onwards based on price of rapeseed and sesame seed</t>
  </si>
  <si>
    <t>Prices are retail prices</t>
  </si>
  <si>
    <t>Barley</t>
  </si>
  <si>
    <t>I use barley prices relative to rice in other regions before Meiji and relative price of wholesale prices from 帝国統計年鑑 for post-Meiji period to impute retail prices</t>
  </si>
  <si>
    <t>I use London prices by Allen. I use predicted prices up to 1550, then use observed prices (due to anomalous observed prices in 1540s). On the original file, it states liters of bread but it seems to be a typo and should be kg.</t>
  </si>
  <si>
    <t>Advance payment</t>
  </si>
  <si>
    <t>I assume an annual interest rate of 20%</t>
  </si>
  <si>
    <t>I adjust assuming a comparable person being paid by the month</t>
  </si>
  <si>
    <t xml:space="preserve">the monthly interest rate will be </t>
  </si>
  <si>
    <t>r=</t>
  </si>
  <si>
    <t>Days of work</t>
  </si>
  <si>
    <t>I calculated 325 days of work on average after converting the Japanese calendar year into a modern 365 day calendar</t>
  </si>
  <si>
    <t>The Japanese calendar year averaged 354 days a year</t>
  </si>
  <si>
    <t>Medieval Japan</t>
  </si>
  <si>
    <t>I convert wages from Saito and Takashima (2020) into annual wages by assuming 325 days a year. This assumption of days of work is immaterial for this exercise and is merely for consistency with the column heading.</t>
  </si>
  <si>
    <t>respectability</t>
  </si>
  <si>
    <t>times higher cost to buy a barebones basket</t>
  </si>
  <si>
    <t>times higher cost to buy a respectability basket</t>
  </si>
  <si>
    <t>I assume a basket of 2100 kcals in rice only can be converted to other baskets in fixed ratios as below based on estimates from Edo period.</t>
  </si>
  <si>
    <t>In the welfare ratio tab, the yellow are based on rice wages estimated by Saito and Takashima (2020)  (中世後期日本の実質賃金）</t>
  </si>
  <si>
    <t>For all years where data were not available, they have been imputed following the methodology given in the paper/appendices</t>
  </si>
  <si>
    <t>yellow highlight indicates years where there are no underlying data and it is imputed</t>
  </si>
  <si>
    <t>Rome from</t>
  </si>
  <si>
    <t>Citation:</t>
  </si>
  <si>
    <t>Please additionally cite the original sources for each country listed below.</t>
  </si>
  <si>
    <t>Full servant data available on Open ICPSR under "The Labor Intensive Path: Servant Wage Dataset"</t>
  </si>
  <si>
    <t>Year</t>
  </si>
  <si>
    <t>Milan</t>
  </si>
  <si>
    <t>wage</t>
  </si>
  <si>
    <t>Unskilled</t>
  </si>
  <si>
    <t>Respectability</t>
  </si>
  <si>
    <t>basket</t>
  </si>
  <si>
    <t>Bare bones</t>
  </si>
  <si>
    <t>Resp</t>
  </si>
  <si>
    <t>BB</t>
  </si>
  <si>
    <t>Given</t>
  </si>
  <si>
    <t>Adjusted, resp</t>
  </si>
  <si>
    <t>Adjusted, BB</t>
  </si>
  <si>
    <t>Servant annual nominal wage --</t>
  </si>
  <si>
    <t>Derived welfare ratios, 1264-1938</t>
  </si>
  <si>
    <r>
      <t xml:space="preserve">Source: GPIH data by Clark based on Clark, Gregory. "The long march of history: Farm wages, population, and economic growth, England 1209–1869 1." </t>
    </r>
    <r>
      <rPr>
        <i/>
        <sz val="12"/>
        <color theme="1"/>
        <rFont val="Calibri"/>
        <family val="2"/>
        <scheme val="minor"/>
      </rPr>
      <t>The Economic History Review</t>
    </r>
    <r>
      <rPr>
        <sz val="12"/>
        <color theme="1"/>
        <rFont val="Calibri"/>
        <family val="2"/>
        <scheme val="minor"/>
      </rPr>
      <t xml:space="preserve"> 60.1 (2007): 97-135.</t>
    </r>
  </si>
  <si>
    <r>
      <t xml:space="preserve">Source: de Zwart, Pim, and Jan Lucassen. "Poverty or prosperity in northern India? New evidence on real wages, 1590s–1870s." </t>
    </r>
    <r>
      <rPr>
        <i/>
        <sz val="12"/>
        <color theme="1"/>
        <rFont val="Calibri"/>
        <family val="2"/>
        <scheme val="minor"/>
      </rPr>
      <t xml:space="preserve">The Economic History Review </t>
    </r>
    <r>
      <rPr>
        <sz val="12"/>
        <color theme="1"/>
        <rFont val="Calibri"/>
        <family val="2"/>
        <scheme val="minor"/>
      </rPr>
      <t>(2020) supplementary material</t>
    </r>
  </si>
  <si>
    <t>I used Bengal which had the most observations. I did not try and create one index because there is too much variation between locations.</t>
  </si>
  <si>
    <r>
      <t xml:space="preserve">Source: Allen, Robert C., et al. "Wages, prices, and living standards in China, 1738–1925: in comparison with Europe, Japan, and India." </t>
    </r>
    <r>
      <rPr>
        <i/>
        <sz val="12"/>
        <color theme="1"/>
        <rFont val="Calibri"/>
        <family val="2"/>
        <scheme val="minor"/>
      </rPr>
      <t>The Economic History Review</t>
    </r>
    <r>
      <rPr>
        <sz val="12"/>
        <color theme="1"/>
        <rFont val="Calibri"/>
        <family val="2"/>
        <scheme val="minor"/>
      </rPr>
      <t xml:space="preserve"> 64 (2011): 8-38.</t>
    </r>
  </si>
  <si>
    <r>
      <t>Rota, Mauro, and Jacob Weisdorf. "Italy and the Little Divergence in Wages and Prices: New Data, New Results." </t>
    </r>
    <r>
      <rPr>
        <i/>
        <sz val="12"/>
        <color theme="1"/>
        <rFont val="Calibri"/>
        <family val="2"/>
        <scheme val="minor"/>
      </rPr>
      <t>The Journal of Economic History </t>
    </r>
    <r>
      <rPr>
        <sz val="12"/>
        <color theme="1"/>
        <rFont val="Calibri"/>
        <family val="2"/>
        <scheme val="minor"/>
      </rPr>
      <t>80.4 (2020): 931-960.</t>
    </r>
  </si>
  <si>
    <t>England, 1209-1914</t>
  </si>
  <si>
    <t>bread</t>
  </si>
  <si>
    <t>liter of</t>
  </si>
  <si>
    <t>oats</t>
  </si>
  <si>
    <t>kilo of</t>
  </si>
  <si>
    <t>beans</t>
  </si>
  <si>
    <t>peas</t>
  </si>
  <si>
    <t>meat</t>
  </si>
  <si>
    <t>butter</t>
  </si>
  <si>
    <t>Prices in grams of silver, per --</t>
  </si>
  <si>
    <t>dozen</t>
  </si>
  <si>
    <t>erggs</t>
  </si>
  <si>
    <t>meter of</t>
  </si>
  <si>
    <t>daily</t>
  </si>
  <si>
    <t>day  of male</t>
  </si>
  <si>
    <t>farm labor</t>
  </si>
  <si>
    <t>bare bones</t>
  </si>
  <si>
    <t>Basket</t>
  </si>
  <si>
    <t>quantities:</t>
  </si>
  <si>
    <t>Florence</t>
  </si>
  <si>
    <t>Venice</t>
  </si>
  <si>
    <t>day of male labor in --</t>
  </si>
  <si>
    <t>Rome</t>
  </si>
  <si>
    <t>Allen interp wages for</t>
  </si>
  <si>
    <t>single</t>
  </si>
  <si>
    <t>egg</t>
  </si>
  <si>
    <t>cooking oil</t>
  </si>
  <si>
    <t>barley</t>
  </si>
  <si>
    <t>wine</t>
  </si>
  <si>
    <t>maize</t>
  </si>
  <si>
    <t>oil/lighting</t>
  </si>
  <si>
    <t>million BTU</t>
  </si>
  <si>
    <t>charcoal</t>
  </si>
  <si>
    <t>daily Milan</t>
  </si>
  <si>
    <t>Impute Missing: Prices relative to bread, per --</t>
  </si>
  <si>
    <t>oil/light</t>
  </si>
  <si>
    <t>Italy, 1321-1913</t>
  </si>
  <si>
    <t>India #1 -- detailed prices, 1595-1905</t>
  </si>
  <si>
    <t>India #2 -- overall prices and wage rates, 1590-1870</t>
  </si>
  <si>
    <t>interpolated prices are highlighted.</t>
  </si>
  <si>
    <t>&lt;-- barebones</t>
  </si>
  <si>
    <t>&lt;-- respectable</t>
  </si>
  <si>
    <t>Annual</t>
  </si>
  <si>
    <t>Day</t>
  </si>
  <si>
    <t>Daily wage --</t>
  </si>
  <si>
    <t>Real wage --</t>
  </si>
  <si>
    <t>China 1738-1923</t>
  </si>
  <si>
    <t>unskilled</t>
  </si>
  <si>
    <t>day of labor,</t>
  </si>
  <si>
    <t>flour</t>
  </si>
  <si>
    <t>bean</t>
  </si>
  <si>
    <t>corn</t>
  </si>
  <si>
    <t>cloth</t>
  </si>
  <si>
    <t>million</t>
  </si>
  <si>
    <t>BTU of</t>
  </si>
  <si>
    <t>Japan, 1600-1938</t>
  </si>
  <si>
    <t>year of</t>
  </si>
  <si>
    <t xml:space="preserve">servant </t>
  </si>
  <si>
    <t>labor (excl.</t>
  </si>
  <si>
    <t>in-kind)</t>
  </si>
  <si>
    <t>in-kind),</t>
  </si>
  <si>
    <t xml:space="preserve">Imperial </t>
  </si>
  <si>
    <t>statistics</t>
  </si>
  <si>
    <t>other</t>
  </si>
  <si>
    <t>&amp; other</t>
  </si>
  <si>
    <t>buckwheat</t>
  </si>
  <si>
    <t>fish</t>
  </si>
  <si>
    <t>edible</t>
  </si>
  <si>
    <t>sake</t>
  </si>
  <si>
    <t>lamp</t>
  </si>
  <si>
    <t>tan of</t>
  </si>
  <si>
    <t>quantity (koku)</t>
  </si>
  <si>
    <t>price (yen)</t>
  </si>
  <si>
    <t>price (1 koku)</t>
  </si>
  <si>
    <t>price (1 litre)</t>
  </si>
  <si>
    <t>rapeseed (1 koku)</t>
  </si>
  <si>
    <t>Sesame oil price (1 koku)</t>
  </si>
  <si>
    <t>Vegetable oils</t>
  </si>
  <si>
    <t>source (all available online on 近代デジタルライブラリ)</t>
  </si>
  <si>
    <t>I take the price of rapeseed and sesame seed then impute the edible oil price if it were  turned into oil.</t>
  </si>
  <si>
    <r>
      <t xml:space="preserve">When using the Japanese data, 1600-1890, or the alternative baskets by country, please cite Kumon, Yuzuru. "The Labor-Intensive Path: Wages, Incomes, and the Work Year in Japan, 1610–1890." </t>
    </r>
    <r>
      <rPr>
        <i/>
        <sz val="16"/>
        <color theme="1"/>
        <rFont val="Calibri"/>
        <family val="2"/>
        <scheme val="minor"/>
      </rPr>
      <t xml:space="preserve">The Journal of Economic History </t>
    </r>
    <r>
      <rPr>
        <sz val="16"/>
        <color theme="1"/>
        <rFont val="Calibri"/>
        <family val="2"/>
        <scheme val="minor"/>
      </rPr>
      <t>82.2 (2022): 368-402.</t>
    </r>
  </si>
  <si>
    <t>use October post harvest prices</t>
  </si>
  <si>
    <t>Note: the tan unit is equal to an amount of cloth sufficient for one piece of clothing. 1 tan can be approximated to 2.5m squared of cloth in Europe, which would also clothe one person</t>
  </si>
  <si>
    <t>Missing figures interpolated.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</si>
</sst>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2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6"/>
      <color theme="1"/>
      <name val="Calibri"/>
      <family val="2"/>
      <scheme val="minor"/>
    </font>
    <font>
      <sz val="12"/>
      <name val="Times New Roman"/>
      <family val="1"/>
    </font>
    <font>
      <sz val="11"/>
      <color theme="1"/>
      <name val="Calibri"/>
      <family val="2"/>
      <scheme val="minor"/>
    </font>
    <font>
      <b/>
      <sz val="12"/>
      <color theme="1"/>
      <name val="Calibri"/>
      <family val="2"/>
      <scheme val="minor"/>
    </font>
    <font>
      <i/>
      <sz val="12"/>
      <color theme="1"/>
      <name val="Calibri"/>
      <family val="2"/>
      <scheme val="minor"/>
    </font>
    <font>
      <sz val="16"/>
      <color theme="1"/>
      <name val="Calibri"/>
      <family val="2"/>
      <scheme val="minor"/>
    </font>
    <font>
      <i/>
      <sz val="16"/>
      <color theme="1"/>
      <name val="Calibri"/>
      <family val="2"/>
      <scheme val="minor"/>
    </font>
    <font>
      <b/>
      <sz val="16"/>
      <color rgb="FFFF0000"/>
      <name val="Calibri"/>
      <family val="2"/>
      <scheme val="minor"/>
    </font>
    <font>
      <sz val="16"/>
      <color rgb="FFFF0000"/>
      <name val="Calibri"/>
      <family val="2"/>
      <scheme val="minor"/>
    </font>
    <font>
      <sz val="12"/>
      <color rgb="FF0000FF"/>
      <name val="Calibri"/>
      <family val="2"/>
      <scheme val="minor"/>
    </font>
    <font>
      <sz val="1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0"/>
        <bgColor indexed="64"/>
      </patternFill>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69">
    <xf numFmtId="0" fontId="0" fillId="0" borderId="0" xfId="0"/>
    <xf numFmtId="0" fontId="0" fillId="2" borderId="0" xfId="0" applyFill="1"/>
    <xf numFmtId="0" fontId="10" fillId="0" borderId="0" xfId="0" applyFont="1"/>
    <xf numFmtId="0" fontId="8" fillId="0" borderId="0" xfId="0" applyFont="1"/>
    <xf numFmtId="2" fontId="8" fillId="0" borderId="0" xfId="0" applyNumberFormat="1" applyFont="1"/>
    <xf numFmtId="0" fontId="8" fillId="0" borderId="0" xfId="0" applyFont="1" applyAlignment="1">
      <alignment horizontal="right"/>
    </xf>
    <xf numFmtId="2" fontId="9" fillId="0" borderId="0" xfId="0" applyNumberFormat="1" applyFont="1"/>
    <xf numFmtId="2" fontId="8" fillId="0" borderId="0" xfId="0" applyNumberFormat="1" applyFont="1" applyAlignment="1">
      <alignment horizontal="right"/>
    </xf>
    <xf numFmtId="2" fontId="8" fillId="0" borderId="4" xfId="0" applyNumberFormat="1" applyFont="1" applyBorder="1" applyAlignment="1">
      <alignment horizontal="right"/>
    </xf>
    <xf numFmtId="2" fontId="8" fillId="0" borderId="5" xfId="0" applyNumberFormat="1" applyFont="1" applyBorder="1" applyAlignment="1">
      <alignment horizontal="right"/>
    </xf>
    <xf numFmtId="2" fontId="8" fillId="0" borderId="6" xfId="0" applyNumberFormat="1" applyFont="1" applyBorder="1" applyAlignment="1">
      <alignment horizontal="right"/>
    </xf>
    <xf numFmtId="2" fontId="7" fillId="0" borderId="0" xfId="0" applyNumberFormat="1" applyFont="1"/>
    <xf numFmtId="2" fontId="7" fillId="2" borderId="4" xfId="0" applyNumberFormat="1" applyFont="1" applyFill="1" applyBorder="1" applyAlignment="1">
      <alignment horizontal="left"/>
    </xf>
    <xf numFmtId="2" fontId="8" fillId="2" borderId="5" xfId="0" applyNumberFormat="1" applyFont="1" applyFill="1" applyBorder="1" applyAlignment="1">
      <alignment horizontal="right"/>
    </xf>
    <xf numFmtId="2" fontId="8" fillId="2" borderId="6" xfId="0" applyNumberFormat="1" applyFont="1" applyFill="1" applyBorder="1" applyAlignment="1">
      <alignment horizontal="right"/>
    </xf>
    <xf numFmtId="0" fontId="8" fillId="2" borderId="0" xfId="0" applyFont="1" applyFill="1" applyAlignment="1">
      <alignment horizontal="right"/>
    </xf>
    <xf numFmtId="2" fontId="7" fillId="2" borderId="0" xfId="0" applyNumberFormat="1" applyFont="1" applyFill="1"/>
    <xf numFmtId="2" fontId="8" fillId="2" borderId="0" xfId="0" applyNumberFormat="1" applyFont="1" applyFill="1" applyAlignment="1">
      <alignment horizontal="right"/>
    </xf>
    <xf numFmtId="0" fontId="12" fillId="0" borderId="0" xfId="0" applyFont="1"/>
    <xf numFmtId="0" fontId="7" fillId="0" borderId="0" xfId="0" applyFont="1"/>
    <xf numFmtId="0" fontId="7" fillId="2" borderId="0" xfId="0" applyFont="1" applyFill="1"/>
    <xf numFmtId="164" fontId="7" fillId="0" borderId="0" xfId="0" applyNumberFormat="1" applyFont="1"/>
    <xf numFmtId="0" fontId="9" fillId="0" borderId="0" xfId="0" applyFont="1"/>
    <xf numFmtId="0" fontId="14" fillId="0" borderId="0" xfId="0" applyFont="1"/>
    <xf numFmtId="0" fontId="6" fillId="0" borderId="0" xfId="0" applyFont="1"/>
    <xf numFmtId="0" fontId="16" fillId="0" borderId="7" xfId="0" applyFont="1" applyBorder="1"/>
    <xf numFmtId="0" fontId="6" fillId="2" borderId="0" xfId="0" applyFont="1" applyFill="1"/>
    <xf numFmtId="0" fontId="6" fillId="3" borderId="0" xfId="0" applyFont="1" applyFill="1"/>
    <xf numFmtId="0" fontId="6" fillId="4" borderId="0" xfId="0" applyFont="1" applyFill="1"/>
    <xf numFmtId="0" fontId="5" fillId="0" borderId="0" xfId="0" applyFont="1"/>
    <xf numFmtId="0" fontId="5" fillId="2" borderId="0" xfId="0" applyFont="1" applyFill="1"/>
    <xf numFmtId="164" fontId="5" fillId="0" borderId="0" xfId="0" applyNumberFormat="1" applyFont="1"/>
    <xf numFmtId="164" fontId="5" fillId="2" borderId="0" xfId="0" applyNumberFormat="1" applyFont="1" applyFill="1"/>
    <xf numFmtId="0" fontId="17" fillId="0" borderId="0" xfId="0" applyFont="1"/>
    <xf numFmtId="0" fontId="4" fillId="0" borderId="0" xfId="0" applyFont="1"/>
    <xf numFmtId="0" fontId="5" fillId="0" borderId="0" xfId="0" applyFont="1" applyAlignment="1">
      <alignment horizontal="right"/>
    </xf>
    <xf numFmtId="0" fontId="4" fillId="0" borderId="0" xfId="0" applyFont="1" applyAlignment="1">
      <alignment horizontal="right"/>
    </xf>
    <xf numFmtId="0" fontId="4" fillId="2" borderId="0" xfId="0" applyFont="1" applyFill="1" applyAlignment="1">
      <alignment horizontal="left"/>
    </xf>
    <xf numFmtId="0" fontId="5" fillId="2" borderId="0" xfId="0" applyFont="1" applyFill="1" applyAlignment="1">
      <alignment horizontal="right"/>
    </xf>
    <xf numFmtId="0" fontId="4" fillId="2" borderId="0" xfId="0" applyFont="1" applyFill="1" applyAlignment="1">
      <alignment horizontal="right"/>
    </xf>
    <xf numFmtId="0" fontId="0" fillId="0" borderId="6" xfId="0" applyBorder="1"/>
    <xf numFmtId="0" fontId="0" fillId="0" borderId="0" xfId="0" applyAlignment="1">
      <alignment horizontal="right"/>
    </xf>
    <xf numFmtId="0" fontId="0" fillId="0" borderId="4" xfId="0" applyBorder="1"/>
    <xf numFmtId="0" fontId="0" fillId="2" borderId="0" xfId="0" applyFill="1" applyAlignment="1">
      <alignment horizontal="right"/>
    </xf>
    <xf numFmtId="0" fontId="17" fillId="0" borderId="4" xfId="0" applyFont="1" applyBorder="1"/>
    <xf numFmtId="0" fontId="3" fillId="0" borderId="0" xfId="0" applyFont="1"/>
    <xf numFmtId="164" fontId="3" fillId="0" borderId="0" xfId="0" applyNumberFormat="1" applyFont="1"/>
    <xf numFmtId="0" fontId="3" fillId="0" borderId="0" xfId="0" applyFont="1" applyAlignment="1">
      <alignment horizontal="right"/>
    </xf>
    <xf numFmtId="0" fontId="3" fillId="0" borderId="0" xfId="1" applyNumberFormat="1" applyFont="1"/>
    <xf numFmtId="164" fontId="18" fillId="0" borderId="0" xfId="0" applyNumberFormat="1" applyFont="1"/>
    <xf numFmtId="0" fontId="3" fillId="2" borderId="0" xfId="0" applyFont="1" applyFill="1" applyAlignment="1">
      <alignment horizontal="right"/>
    </xf>
    <xf numFmtId="0" fontId="2" fillId="0" borderId="0" xfId="0" applyFont="1"/>
    <xf numFmtId="0" fontId="2" fillId="2" borderId="0" xfId="0" applyFont="1" applyFill="1" applyAlignment="1">
      <alignment horizontal="right"/>
    </xf>
    <xf numFmtId="0" fontId="2" fillId="2" borderId="0" xfId="0" applyFont="1" applyFill="1" applyAlignment="1">
      <alignment horizontal="left"/>
    </xf>
    <xf numFmtId="0" fontId="2" fillId="0" borderId="0" xfId="0" applyFont="1" applyAlignment="1">
      <alignment horizontal="right"/>
    </xf>
    <xf numFmtId="0" fontId="2" fillId="2" borderId="0" xfId="0" applyFont="1" applyFill="1"/>
    <xf numFmtId="164" fontId="19" fillId="0" borderId="0" xfId="0" applyNumberFormat="1" applyFont="1" applyAlignment="1">
      <alignment horizontal="right"/>
    </xf>
    <xf numFmtId="0" fontId="19" fillId="5" borderId="1" xfId="0" applyFont="1" applyFill="1" applyBorder="1"/>
    <xf numFmtId="164" fontId="19" fillId="0" borderId="0" xfId="0" applyNumberFormat="1" applyFont="1"/>
    <xf numFmtId="0" fontId="19" fillId="5" borderId="2" xfId="0" applyFont="1" applyFill="1" applyBorder="1"/>
    <xf numFmtId="0" fontId="19" fillId="5" borderId="3" xfId="0" applyFont="1" applyFill="1" applyBorder="1"/>
    <xf numFmtId="165" fontId="19" fillId="0" borderId="0" xfId="0" applyNumberFormat="1" applyFont="1" applyAlignment="1">
      <alignment horizontal="right"/>
    </xf>
    <xf numFmtId="166" fontId="2" fillId="0" borderId="0" xfId="0" applyNumberFormat="1" applyFont="1"/>
    <xf numFmtId="0" fontId="19" fillId="2" borderId="0" xfId="0" applyFont="1" applyFill="1" applyAlignment="1">
      <alignment horizontal="right"/>
    </xf>
    <xf numFmtId="164" fontId="19" fillId="2" borderId="0" xfId="0" applyNumberFormat="1" applyFont="1" applyFill="1" applyAlignment="1">
      <alignment horizontal="right"/>
    </xf>
    <xf numFmtId="164" fontId="0" fillId="0" borderId="0" xfId="0" applyNumberFormat="1"/>
    <xf numFmtId="164" fontId="0" fillId="2" borderId="0" xfId="0" applyNumberFormat="1" applyFill="1"/>
    <xf numFmtId="164" fontId="0" fillId="4" borderId="0" xfId="0" applyNumberFormat="1" applyFill="1"/>
    <xf numFmtId="0" fontId="1"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3BE9-8ABC-4F1A-8EFC-BD6F0EDB89FB}">
  <dimension ref="A1:S124"/>
  <sheetViews>
    <sheetView tabSelected="1" topLeftCell="A65" zoomScale="130" zoomScaleNormal="130" workbookViewId="0">
      <selection activeCell="G93" sqref="G93"/>
    </sheetView>
  </sheetViews>
  <sheetFormatPr defaultColWidth="8.85546875" defaultRowHeight="15.75" x14ac:dyDescent="0.25"/>
  <cols>
    <col min="1" max="1" width="12.28515625" style="19" customWidth="1"/>
    <col min="2" max="7" width="8.85546875" style="19"/>
    <col min="8" max="8" width="9.7109375" style="19" bestFit="1" customWidth="1"/>
    <col min="9" max="10" width="10.7109375" style="19" bestFit="1" customWidth="1"/>
    <col min="11" max="11" width="9.7109375" style="19" bestFit="1" customWidth="1"/>
    <col min="12" max="12" width="10.85546875" style="19" customWidth="1"/>
    <col min="13" max="13" width="13" style="19" customWidth="1"/>
    <col min="14" max="15" width="8.85546875" style="19"/>
    <col min="16" max="16" width="10.7109375" style="19" bestFit="1" customWidth="1"/>
    <col min="17" max="16384" width="8.85546875" style="19"/>
  </cols>
  <sheetData>
    <row r="1" spans="1:4" ht="21" x14ac:dyDescent="0.35">
      <c r="A1" s="22" t="s">
        <v>257</v>
      </c>
    </row>
    <row r="2" spans="1:4" ht="21" x14ac:dyDescent="0.35">
      <c r="A2" s="23" t="s">
        <v>359</v>
      </c>
    </row>
    <row r="3" spans="1:4" ht="21" x14ac:dyDescent="0.35">
      <c r="A3" s="23" t="s">
        <v>258</v>
      </c>
    </row>
    <row r="5" spans="1:4" ht="21" x14ac:dyDescent="0.35">
      <c r="A5" s="25" t="s">
        <v>3</v>
      </c>
    </row>
    <row r="6" spans="1:4" x14ac:dyDescent="0.25">
      <c r="A6" s="18" t="s">
        <v>259</v>
      </c>
    </row>
    <row r="7" spans="1:4" x14ac:dyDescent="0.25">
      <c r="A7" s="19" t="s">
        <v>189</v>
      </c>
    </row>
    <row r="8" spans="1:4" x14ac:dyDescent="0.25">
      <c r="A8" s="68" t="s">
        <v>361</v>
      </c>
    </row>
    <row r="9" spans="1:4" x14ac:dyDescent="0.25">
      <c r="A9" s="19" t="s">
        <v>235</v>
      </c>
      <c r="D9" s="20" t="s">
        <v>255</v>
      </c>
    </row>
    <row r="11" spans="1:4" x14ac:dyDescent="0.25">
      <c r="A11" s="19" t="s">
        <v>190</v>
      </c>
      <c r="B11" s="19" t="s">
        <v>191</v>
      </c>
    </row>
    <row r="12" spans="1:4" x14ac:dyDescent="0.25">
      <c r="B12" s="19" t="s">
        <v>192</v>
      </c>
    </row>
    <row r="13" spans="1:4" x14ac:dyDescent="0.25">
      <c r="B13" s="19" t="s">
        <v>193</v>
      </c>
    </row>
    <row r="14" spans="1:4" x14ac:dyDescent="0.25">
      <c r="B14" s="19" t="s">
        <v>194</v>
      </c>
    </row>
    <row r="15" spans="1:4" x14ac:dyDescent="0.25">
      <c r="B15" s="19" t="s">
        <v>220</v>
      </c>
    </row>
    <row r="16" spans="1:4" x14ac:dyDescent="0.25">
      <c r="B16" s="19" t="s">
        <v>195</v>
      </c>
    </row>
    <row r="17" spans="1:10" x14ac:dyDescent="0.25">
      <c r="B17" s="19" t="s">
        <v>196</v>
      </c>
      <c r="E17" s="68" t="s">
        <v>360</v>
      </c>
    </row>
    <row r="18" spans="1:10" x14ac:dyDescent="0.25">
      <c r="B18" s="19" t="s">
        <v>197</v>
      </c>
      <c r="F18" s="19" t="s">
        <v>198</v>
      </c>
    </row>
    <row r="19" spans="1:10" x14ac:dyDescent="0.25">
      <c r="B19" s="19" t="s">
        <v>218</v>
      </c>
    </row>
    <row r="20" spans="1:10" x14ac:dyDescent="0.25">
      <c r="B20" s="19" t="s">
        <v>219</v>
      </c>
    </row>
    <row r="21" spans="1:10" x14ac:dyDescent="0.25">
      <c r="A21" s="19" t="s">
        <v>217</v>
      </c>
    </row>
    <row r="22" spans="1:10" x14ac:dyDescent="0.25">
      <c r="B22" s="19" t="s">
        <v>199</v>
      </c>
      <c r="C22" s="19" t="s">
        <v>145</v>
      </c>
      <c r="D22" s="19" t="s">
        <v>200</v>
      </c>
      <c r="E22" s="19" t="s">
        <v>10</v>
      </c>
      <c r="F22" s="19" t="s">
        <v>201</v>
      </c>
      <c r="G22" s="19" t="s">
        <v>202</v>
      </c>
      <c r="H22" s="19" t="s">
        <v>203</v>
      </c>
      <c r="I22" s="19" t="s">
        <v>204</v>
      </c>
      <c r="J22" s="19" t="s">
        <v>205</v>
      </c>
    </row>
    <row r="23" spans="1:10" x14ac:dyDescent="0.25">
      <c r="B23" s="19" t="s">
        <v>206</v>
      </c>
      <c r="C23" s="19" t="s">
        <v>207</v>
      </c>
      <c r="D23" s="19" t="s">
        <v>208</v>
      </c>
      <c r="E23" s="19" t="s">
        <v>196</v>
      </c>
      <c r="G23" s="19" t="s">
        <v>208</v>
      </c>
      <c r="I23" s="19" t="s">
        <v>196</v>
      </c>
      <c r="J23" s="19" t="s">
        <v>209</v>
      </c>
    </row>
    <row r="24" spans="1:10" x14ac:dyDescent="0.25">
      <c r="B24" s="19" t="s">
        <v>210</v>
      </c>
      <c r="C24" s="19" t="s">
        <v>196</v>
      </c>
      <c r="D24" s="19" t="s">
        <v>196</v>
      </c>
      <c r="E24" s="19" t="s">
        <v>211</v>
      </c>
      <c r="G24" s="19" t="s">
        <v>196</v>
      </c>
      <c r="I24" s="19" t="s">
        <v>196</v>
      </c>
    </row>
    <row r="25" spans="1:10" x14ac:dyDescent="0.25">
      <c r="B25" s="19" t="s">
        <v>212</v>
      </c>
      <c r="C25" s="19" t="s">
        <v>197</v>
      </c>
    </row>
    <row r="26" spans="1:10" x14ac:dyDescent="0.25">
      <c r="B26" s="19" t="s">
        <v>213</v>
      </c>
      <c r="C26" s="19" t="s">
        <v>214</v>
      </c>
      <c r="D26" s="19" t="s">
        <v>215</v>
      </c>
      <c r="E26" s="19" t="s">
        <v>214</v>
      </c>
      <c r="F26" s="19" t="s">
        <v>214</v>
      </c>
      <c r="G26" s="19" t="s">
        <v>214</v>
      </c>
      <c r="H26" s="19" t="s">
        <v>214</v>
      </c>
      <c r="I26" s="19" t="s">
        <v>214</v>
      </c>
      <c r="J26" s="19" t="s">
        <v>216</v>
      </c>
    </row>
    <row r="27" spans="1:10" x14ac:dyDescent="0.25">
      <c r="B27" s="19">
        <v>1875</v>
      </c>
      <c r="C27" s="19" t="s">
        <v>215</v>
      </c>
    </row>
    <row r="28" spans="1:10" x14ac:dyDescent="0.25">
      <c r="B28" s="19" t="s">
        <v>254</v>
      </c>
    </row>
    <row r="29" spans="1:10" x14ac:dyDescent="0.25">
      <c r="B29" s="19" t="s">
        <v>253</v>
      </c>
    </row>
    <row r="31" spans="1:10" x14ac:dyDescent="0.25">
      <c r="A31" s="19" t="s">
        <v>236</v>
      </c>
      <c r="C31" s="19" t="s">
        <v>237</v>
      </c>
    </row>
    <row r="33" spans="1:19" x14ac:dyDescent="0.25">
      <c r="A33" s="19" t="s">
        <v>230</v>
      </c>
      <c r="C33" s="19" t="s">
        <v>232</v>
      </c>
    </row>
    <row r="34" spans="1:19" x14ac:dyDescent="0.25">
      <c r="C34" s="19" t="s">
        <v>233</v>
      </c>
      <c r="D34" s="19">
        <f>2*18.9</f>
        <v>37.799999999999997</v>
      </c>
      <c r="E34" s="19" t="s">
        <v>231</v>
      </c>
    </row>
    <row r="37" spans="1:19" x14ac:dyDescent="0.25">
      <c r="A37" s="19" t="s">
        <v>234</v>
      </c>
    </row>
    <row r="38" spans="1:19" x14ac:dyDescent="0.25">
      <c r="A38" s="68" t="s">
        <v>358</v>
      </c>
    </row>
    <row r="40" spans="1:19" x14ac:dyDescent="0.25">
      <c r="B40" s="68" t="s">
        <v>356</v>
      </c>
    </row>
    <row r="41" spans="1:19" x14ac:dyDescent="0.25">
      <c r="C41" s="68" t="s">
        <v>350</v>
      </c>
      <c r="D41" s="68" t="s">
        <v>351</v>
      </c>
      <c r="E41" s="68" t="s">
        <v>352</v>
      </c>
      <c r="F41" s="68" t="s">
        <v>353</v>
      </c>
      <c r="G41" s="68" t="s">
        <v>354</v>
      </c>
      <c r="H41" s="19" t="s">
        <v>224</v>
      </c>
      <c r="I41" s="68" t="s">
        <v>355</v>
      </c>
      <c r="J41" s="19" t="s">
        <v>225</v>
      </c>
      <c r="K41" s="68" t="s">
        <v>226</v>
      </c>
      <c r="L41" s="68" t="s">
        <v>357</v>
      </c>
      <c r="R41" s="19" t="s">
        <v>221</v>
      </c>
      <c r="S41" s="19" t="s">
        <v>222</v>
      </c>
    </row>
    <row r="42" spans="1:19" x14ac:dyDescent="0.25">
      <c r="B42" s="19">
        <v>1895</v>
      </c>
      <c r="C42" s="19">
        <v>3794</v>
      </c>
      <c r="D42" s="19">
        <v>90875</v>
      </c>
      <c r="E42" s="11">
        <f>D42/C42</f>
        <v>23.952293094359515</v>
      </c>
      <c r="F42" s="21">
        <f>E42/180.891</f>
        <v>0.1324128513544594</v>
      </c>
      <c r="G42" s="11">
        <v>6.5</v>
      </c>
      <c r="H42" s="21">
        <f>E42/G42</f>
        <v>3.6849681683630022</v>
      </c>
      <c r="I42" s="21"/>
      <c r="J42" s="21">
        <v>5.09</v>
      </c>
      <c r="K42" s="21"/>
      <c r="L42" s="19" t="s">
        <v>227</v>
      </c>
      <c r="S42" s="19" t="s">
        <v>223</v>
      </c>
    </row>
    <row r="43" spans="1:19" x14ac:dyDescent="0.25">
      <c r="B43" s="19">
        <v>1896</v>
      </c>
      <c r="C43" s="19">
        <v>3575</v>
      </c>
      <c r="D43" s="19">
        <v>97755</v>
      </c>
      <c r="E43" s="11">
        <f>D43/C43</f>
        <v>27.344055944055945</v>
      </c>
      <c r="F43" s="21">
        <f>E43/180.891</f>
        <v>0.15116316424839238</v>
      </c>
      <c r="G43" s="11">
        <v>7.3</v>
      </c>
      <c r="H43" s="21">
        <f t="shared" ref="H43:H60" si="0">E43/G43</f>
        <v>3.7457610882268417</v>
      </c>
      <c r="I43" s="21"/>
      <c r="J43" s="21">
        <v>8.56</v>
      </c>
      <c r="K43" s="21"/>
      <c r="L43" s="19" t="s">
        <v>227</v>
      </c>
    </row>
    <row r="44" spans="1:19" x14ac:dyDescent="0.25">
      <c r="B44" s="19">
        <v>1897</v>
      </c>
      <c r="E44" s="11">
        <v>25.02</v>
      </c>
      <c r="F44" s="21">
        <f t="shared" ref="F44:F60" si="1">E44/180.891</f>
        <v>0.1383153390715956</v>
      </c>
      <c r="G44" s="11">
        <v>8.18</v>
      </c>
      <c r="H44" s="21">
        <f t="shared" si="0"/>
        <v>3.0586797066014673</v>
      </c>
      <c r="I44" s="21"/>
      <c r="J44" s="21">
        <v>12.19</v>
      </c>
      <c r="K44" s="21"/>
      <c r="L44" s="19" t="s">
        <v>228</v>
      </c>
    </row>
    <row r="45" spans="1:19" x14ac:dyDescent="0.25">
      <c r="B45" s="19">
        <v>1898</v>
      </c>
      <c r="E45" s="11">
        <v>27.47</v>
      </c>
      <c r="F45" s="21">
        <f t="shared" si="1"/>
        <v>0.15185940704623227</v>
      </c>
      <c r="G45" s="11">
        <v>8.0500000000000007</v>
      </c>
      <c r="H45" s="21">
        <f t="shared" si="0"/>
        <v>3.4124223602484469</v>
      </c>
      <c r="I45" s="21"/>
      <c r="J45" s="21">
        <v>9.83</v>
      </c>
      <c r="K45" s="21"/>
      <c r="L45" s="19" t="s">
        <v>228</v>
      </c>
    </row>
    <row r="46" spans="1:19" x14ac:dyDescent="0.25">
      <c r="B46" s="19">
        <v>1899</v>
      </c>
      <c r="E46" s="11">
        <v>31.31</v>
      </c>
      <c r="F46" s="21">
        <f t="shared" si="1"/>
        <v>0.17308766052484645</v>
      </c>
      <c r="G46" s="11">
        <v>8.07</v>
      </c>
      <c r="H46" s="21">
        <f t="shared" si="0"/>
        <v>3.879801734820322</v>
      </c>
      <c r="I46" s="21"/>
      <c r="J46" s="21">
        <v>10.16</v>
      </c>
      <c r="K46" s="21"/>
      <c r="L46" s="19" t="s">
        <v>228</v>
      </c>
    </row>
    <row r="47" spans="1:19" x14ac:dyDescent="0.25">
      <c r="B47" s="19">
        <v>1900</v>
      </c>
      <c r="E47" s="11">
        <v>34.409999999999997</v>
      </c>
      <c r="F47" s="21">
        <f t="shared" si="1"/>
        <v>0.19022505265601936</v>
      </c>
      <c r="G47" s="11">
        <v>8.93</v>
      </c>
      <c r="H47" s="21">
        <f t="shared" si="0"/>
        <v>3.8533034714445686</v>
      </c>
      <c r="I47" s="21"/>
      <c r="J47" s="21">
        <v>6.84</v>
      </c>
      <c r="K47" s="21"/>
      <c r="L47" s="19" t="s">
        <v>228</v>
      </c>
    </row>
    <row r="48" spans="1:19" x14ac:dyDescent="0.25">
      <c r="B48" s="19">
        <v>1901</v>
      </c>
      <c r="E48" s="11">
        <v>31.39</v>
      </c>
      <c r="F48" s="21">
        <f t="shared" si="1"/>
        <v>0.17352991580565094</v>
      </c>
      <c r="G48" s="11">
        <v>8.24</v>
      </c>
      <c r="H48" s="21">
        <f t="shared" si="0"/>
        <v>3.8094660194174756</v>
      </c>
      <c r="I48" s="21"/>
      <c r="J48" s="21">
        <v>8.83</v>
      </c>
      <c r="K48" s="21"/>
      <c r="L48" s="19" t="s">
        <v>228</v>
      </c>
    </row>
    <row r="49" spans="1:12" x14ac:dyDescent="0.25">
      <c r="B49" s="19">
        <v>1902</v>
      </c>
      <c r="E49" s="11">
        <v>30.65</v>
      </c>
      <c r="F49" s="21">
        <f t="shared" si="1"/>
        <v>0.16943905445820964</v>
      </c>
      <c r="G49" s="11">
        <v>8.2899999999999991</v>
      </c>
      <c r="H49" s="21">
        <f t="shared" si="0"/>
        <v>3.6972255729794936</v>
      </c>
      <c r="I49" s="21"/>
      <c r="J49" s="21">
        <v>11.38</v>
      </c>
      <c r="K49" s="21"/>
      <c r="L49" s="19" t="s">
        <v>228</v>
      </c>
    </row>
    <row r="50" spans="1:12" x14ac:dyDescent="0.25">
      <c r="B50" s="19">
        <v>1903</v>
      </c>
      <c r="E50" s="11">
        <v>30.26</v>
      </c>
      <c r="F50" s="21">
        <f t="shared" si="1"/>
        <v>0.16728305996428791</v>
      </c>
      <c r="G50" s="11">
        <v>7.89</v>
      </c>
      <c r="H50" s="21">
        <f>E50/G50</f>
        <v>3.8352344740177444</v>
      </c>
      <c r="I50" s="21">
        <v>43.28</v>
      </c>
      <c r="J50" s="21">
        <v>10.18</v>
      </c>
      <c r="K50" s="21">
        <f>I50/J50</f>
        <v>4.2514734774066802</v>
      </c>
      <c r="L50" s="19" t="s">
        <v>228</v>
      </c>
    </row>
    <row r="51" spans="1:12" x14ac:dyDescent="0.25">
      <c r="B51" s="19">
        <v>1904</v>
      </c>
      <c r="E51" s="11">
        <v>30.97</v>
      </c>
      <c r="F51" s="21">
        <f t="shared" si="1"/>
        <v>0.1712080755814275</v>
      </c>
      <c r="G51" s="11">
        <v>8.08</v>
      </c>
      <c r="H51" s="21">
        <f t="shared" si="0"/>
        <v>3.8329207920792077</v>
      </c>
      <c r="I51" s="21">
        <v>45.51</v>
      </c>
      <c r="J51" s="21">
        <v>10.55</v>
      </c>
      <c r="K51" s="21">
        <f t="shared" ref="K51:K60" si="2">I51/J51</f>
        <v>4.3137440758293835</v>
      </c>
      <c r="L51" s="19" t="s">
        <v>228</v>
      </c>
    </row>
    <row r="52" spans="1:12" x14ac:dyDescent="0.25">
      <c r="B52" s="19">
        <v>1905</v>
      </c>
      <c r="E52" s="11">
        <v>39.42</v>
      </c>
      <c r="F52" s="21">
        <f t="shared" si="1"/>
        <v>0.21792128961639884</v>
      </c>
      <c r="G52" s="11">
        <v>10.15</v>
      </c>
      <c r="H52" s="21">
        <f t="shared" si="0"/>
        <v>3.8837438423645319</v>
      </c>
      <c r="I52" s="21">
        <v>47.2</v>
      </c>
      <c r="J52" s="21">
        <v>11.38</v>
      </c>
      <c r="K52" s="21">
        <f>I52/J52</f>
        <v>4.1476274165202112</v>
      </c>
      <c r="L52" s="19" t="s">
        <v>228</v>
      </c>
    </row>
    <row r="53" spans="1:12" x14ac:dyDescent="0.25">
      <c r="B53" s="19">
        <v>1906</v>
      </c>
      <c r="E53" s="11">
        <v>43.14</v>
      </c>
      <c r="F53" s="21">
        <f t="shared" si="1"/>
        <v>0.23848616017380633</v>
      </c>
      <c r="G53" s="11">
        <v>12.23</v>
      </c>
      <c r="H53" s="21">
        <f t="shared" si="0"/>
        <v>3.527391659852821</v>
      </c>
      <c r="I53" s="21">
        <v>48.79</v>
      </c>
      <c r="J53" s="21">
        <v>12.91</v>
      </c>
      <c r="K53" s="21">
        <f t="shared" si="2"/>
        <v>3.7792408985282724</v>
      </c>
      <c r="L53" s="19" t="s">
        <v>228</v>
      </c>
    </row>
    <row r="54" spans="1:12" x14ac:dyDescent="0.25">
      <c r="B54" s="19">
        <v>1907</v>
      </c>
      <c r="E54" s="11">
        <v>42.14</v>
      </c>
      <c r="F54" s="21">
        <f t="shared" si="1"/>
        <v>0.23295796916375056</v>
      </c>
      <c r="G54" s="11">
        <v>11.6</v>
      </c>
      <c r="H54" s="21">
        <f t="shared" si="0"/>
        <v>3.6327586206896552</v>
      </c>
      <c r="I54" s="21">
        <v>52.59</v>
      </c>
      <c r="J54" s="21">
        <v>14.02</v>
      </c>
      <c r="K54" s="21">
        <f t="shared" si="2"/>
        <v>3.7510699001426535</v>
      </c>
      <c r="L54" s="19" t="s">
        <v>228</v>
      </c>
    </row>
    <row r="55" spans="1:12" x14ac:dyDescent="0.25">
      <c r="B55" s="19">
        <v>1908</v>
      </c>
      <c r="E55" s="11">
        <v>36.42</v>
      </c>
      <c r="F55" s="21">
        <f t="shared" si="1"/>
        <v>0.20133671658623151</v>
      </c>
      <c r="G55" s="11">
        <v>10.02</v>
      </c>
      <c r="H55" s="21">
        <f t="shared" si="0"/>
        <v>3.634730538922156</v>
      </c>
      <c r="I55" s="21">
        <v>52.25</v>
      </c>
      <c r="J55" s="21">
        <v>15.12</v>
      </c>
      <c r="K55" s="21">
        <f t="shared" si="2"/>
        <v>3.4556878306878307</v>
      </c>
      <c r="L55" s="19" t="s">
        <v>228</v>
      </c>
    </row>
    <row r="56" spans="1:12" x14ac:dyDescent="0.25">
      <c r="B56" s="19">
        <v>1909</v>
      </c>
      <c r="E56" s="11">
        <v>34.630000000000003</v>
      </c>
      <c r="F56" s="21">
        <f t="shared" si="1"/>
        <v>0.19144125467823167</v>
      </c>
      <c r="G56" s="11">
        <v>10.3</v>
      </c>
      <c r="H56" s="21">
        <f t="shared" si="0"/>
        <v>3.3621359223300971</v>
      </c>
      <c r="I56" s="21">
        <v>46.63</v>
      </c>
      <c r="J56" s="21">
        <v>16.23</v>
      </c>
      <c r="K56" s="21">
        <f t="shared" si="2"/>
        <v>2.8730745532963646</v>
      </c>
      <c r="L56" s="19" t="s">
        <v>228</v>
      </c>
    </row>
    <row r="57" spans="1:12" x14ac:dyDescent="0.25">
      <c r="B57" s="19">
        <v>1910</v>
      </c>
      <c r="E57" s="11">
        <v>37.9</v>
      </c>
      <c r="F57" s="21">
        <f t="shared" si="1"/>
        <v>0.20951843928111405</v>
      </c>
      <c r="G57" s="11">
        <v>9.1</v>
      </c>
      <c r="H57" s="21">
        <f t="shared" si="0"/>
        <v>4.1648351648351651</v>
      </c>
      <c r="I57" s="21">
        <v>55.95</v>
      </c>
      <c r="J57" s="21">
        <v>17.34</v>
      </c>
      <c r="K57" s="21">
        <f t="shared" si="2"/>
        <v>3.226643598615917</v>
      </c>
      <c r="L57" s="19" t="s">
        <v>228</v>
      </c>
    </row>
    <row r="58" spans="1:12" x14ac:dyDescent="0.25">
      <c r="B58" s="19">
        <v>1911</v>
      </c>
      <c r="E58" s="11">
        <v>40.130000000000003</v>
      </c>
      <c r="F58" s="21">
        <f t="shared" si="1"/>
        <v>0.22184630523353846</v>
      </c>
      <c r="G58" s="11">
        <v>11.24</v>
      </c>
      <c r="H58" s="21">
        <f t="shared" si="0"/>
        <v>3.5702846975088969</v>
      </c>
      <c r="I58" s="21">
        <v>56.4</v>
      </c>
      <c r="J58" s="21">
        <v>18.440000000000001</v>
      </c>
      <c r="K58" s="21">
        <f t="shared" si="2"/>
        <v>3.0585683297180042</v>
      </c>
      <c r="L58" s="19" t="s">
        <v>228</v>
      </c>
    </row>
    <row r="59" spans="1:12" x14ac:dyDescent="0.25">
      <c r="B59" s="19">
        <v>1912</v>
      </c>
      <c r="E59" s="11">
        <v>38.44</v>
      </c>
      <c r="F59" s="21">
        <f t="shared" si="1"/>
        <v>0.21250366242654417</v>
      </c>
      <c r="G59" s="11">
        <v>12.37</v>
      </c>
      <c r="H59" s="21">
        <f t="shared" si="0"/>
        <v>3.1075181891673402</v>
      </c>
      <c r="I59" s="21">
        <v>60.78</v>
      </c>
      <c r="J59" s="21">
        <v>19.55</v>
      </c>
      <c r="K59" s="21">
        <f t="shared" si="2"/>
        <v>3.1089514066496164</v>
      </c>
      <c r="L59" s="19" t="s">
        <v>228</v>
      </c>
    </row>
    <row r="60" spans="1:12" x14ac:dyDescent="0.25">
      <c r="B60" s="19">
        <v>1913</v>
      </c>
      <c r="E60" s="11">
        <v>40.619999999999997</v>
      </c>
      <c r="F60" s="21">
        <f t="shared" si="1"/>
        <v>0.22455511882846577</v>
      </c>
      <c r="G60" s="11">
        <v>12.65</v>
      </c>
      <c r="H60" s="21">
        <f t="shared" si="0"/>
        <v>3.211067193675889</v>
      </c>
      <c r="I60" s="21">
        <v>67.540000000000006</v>
      </c>
      <c r="J60" s="21">
        <v>20.65</v>
      </c>
      <c r="K60" s="21">
        <f t="shared" si="2"/>
        <v>3.2707021791767561</v>
      </c>
      <c r="L60" s="19" t="s">
        <v>228</v>
      </c>
    </row>
    <row r="61" spans="1:12" x14ac:dyDescent="0.25">
      <c r="B61" s="19" t="s">
        <v>229</v>
      </c>
      <c r="H61" s="21">
        <f>AVERAGE(H42:H60)</f>
        <v>3.6265394325023745</v>
      </c>
      <c r="I61" s="21"/>
      <c r="J61" s="21"/>
      <c r="K61" s="21">
        <f>AVERAGE(K50:K60)</f>
        <v>3.5669803333246999</v>
      </c>
      <c r="L61" s="21"/>
    </row>
    <row r="63" spans="1:12" x14ac:dyDescent="0.25">
      <c r="A63" s="24" t="s">
        <v>239</v>
      </c>
    </row>
    <row r="64" spans="1:12" x14ac:dyDescent="0.25">
      <c r="A64" s="19" t="s">
        <v>240</v>
      </c>
    </row>
    <row r="65" spans="1:3" x14ac:dyDescent="0.25">
      <c r="A65" s="19" t="s">
        <v>241</v>
      </c>
    </row>
    <row r="66" spans="1:3" x14ac:dyDescent="0.25">
      <c r="A66" s="19" t="s">
        <v>242</v>
      </c>
    </row>
    <row r="67" spans="1:3" x14ac:dyDescent="0.25">
      <c r="A67" s="19" t="s">
        <v>243</v>
      </c>
      <c r="B67" s="19">
        <f>1.2^(1/12)</f>
        <v>1.0153094704997312</v>
      </c>
    </row>
    <row r="69" spans="1:3" x14ac:dyDescent="0.25">
      <c r="A69" s="19" t="s">
        <v>244</v>
      </c>
    </row>
    <row r="70" spans="1:3" x14ac:dyDescent="0.25">
      <c r="A70" s="19" t="s">
        <v>245</v>
      </c>
    </row>
    <row r="71" spans="1:3" x14ac:dyDescent="0.25">
      <c r="A71" s="19" t="s">
        <v>246</v>
      </c>
    </row>
    <row r="74" spans="1:3" x14ac:dyDescent="0.25">
      <c r="A74" s="19" t="s">
        <v>247</v>
      </c>
    </row>
    <row r="75" spans="1:3" x14ac:dyDescent="0.25">
      <c r="A75" s="19" t="s">
        <v>248</v>
      </c>
    </row>
    <row r="76" spans="1:3" x14ac:dyDescent="0.25">
      <c r="A76" s="19" t="s">
        <v>252</v>
      </c>
    </row>
    <row r="77" spans="1:3" x14ac:dyDescent="0.25">
      <c r="A77" s="19" t="s">
        <v>2</v>
      </c>
      <c r="B77" s="19">
        <v>1.02</v>
      </c>
      <c r="C77" s="19" t="s">
        <v>250</v>
      </c>
    </row>
    <row r="78" spans="1:3" x14ac:dyDescent="0.25">
      <c r="A78" s="19" t="s">
        <v>249</v>
      </c>
      <c r="B78" s="19">
        <v>1.74</v>
      </c>
      <c r="C78" s="19" t="s">
        <v>251</v>
      </c>
    </row>
    <row r="81" spans="1:17" ht="21" x14ac:dyDescent="0.35">
      <c r="A81" s="25" t="s">
        <v>0</v>
      </c>
    </row>
    <row r="82" spans="1:17" x14ac:dyDescent="0.25">
      <c r="A82" s="24" t="s">
        <v>274</v>
      </c>
    </row>
    <row r="83" spans="1:17" x14ac:dyDescent="0.25">
      <c r="A83" s="19" t="s">
        <v>108</v>
      </c>
    </row>
    <row r="84" spans="1:17" x14ac:dyDescent="0.25">
      <c r="A84" s="19" t="s">
        <v>94</v>
      </c>
      <c r="E84" s="19" t="s">
        <v>133</v>
      </c>
    </row>
    <row r="85" spans="1:17" x14ac:dyDescent="0.25">
      <c r="P85" s="19" t="s">
        <v>129</v>
      </c>
    </row>
    <row r="86" spans="1:17" x14ac:dyDescent="0.25">
      <c r="A86" s="19" t="s">
        <v>112</v>
      </c>
      <c r="B86" s="19" t="s">
        <v>238</v>
      </c>
      <c r="P86" s="19" t="s">
        <v>130</v>
      </c>
    </row>
    <row r="87" spans="1:17" x14ac:dyDescent="0.25">
      <c r="A87" s="19" t="s">
        <v>104</v>
      </c>
      <c r="B87" s="19" t="s">
        <v>126</v>
      </c>
    </row>
    <row r="88" spans="1:17" x14ac:dyDescent="0.25">
      <c r="A88" s="19" t="s">
        <v>113</v>
      </c>
      <c r="B88" s="19" t="s">
        <v>114</v>
      </c>
    </row>
    <row r="89" spans="1:17" x14ac:dyDescent="0.25">
      <c r="A89" s="19" t="s">
        <v>111</v>
      </c>
      <c r="B89" s="68" t="s">
        <v>362</v>
      </c>
      <c r="P89" s="21">
        <v>0.91350850643837</v>
      </c>
      <c r="Q89" s="19" t="s">
        <v>110</v>
      </c>
    </row>
    <row r="90" spans="1:17" x14ac:dyDescent="0.25">
      <c r="A90" s="19" t="s">
        <v>123</v>
      </c>
      <c r="B90" s="19" t="s">
        <v>128</v>
      </c>
      <c r="P90" s="21">
        <v>2.3614293429154491</v>
      </c>
      <c r="Q90" s="19" t="s">
        <v>124</v>
      </c>
    </row>
    <row r="91" spans="1:17" x14ac:dyDescent="0.25">
      <c r="A91" s="19" t="s">
        <v>125</v>
      </c>
      <c r="B91" s="19" t="s">
        <v>126</v>
      </c>
      <c r="P91" s="21">
        <v>5.3099063062069423</v>
      </c>
      <c r="Q91" s="19" t="s">
        <v>127</v>
      </c>
    </row>
    <row r="92" spans="1:17" x14ac:dyDescent="0.25">
      <c r="A92" s="19" t="s">
        <v>132</v>
      </c>
      <c r="B92" s="19" t="s">
        <v>126</v>
      </c>
      <c r="P92" s="21">
        <v>3.0764195365442673</v>
      </c>
      <c r="Q92" s="19" t="s">
        <v>131</v>
      </c>
    </row>
    <row r="93" spans="1:17" x14ac:dyDescent="0.25">
      <c r="A93" s="19" t="s">
        <v>76</v>
      </c>
      <c r="B93" s="19" t="s">
        <v>126</v>
      </c>
      <c r="P93" s="21">
        <v>1.7632833657465821</v>
      </c>
      <c r="Q93" s="19" t="s">
        <v>134</v>
      </c>
    </row>
    <row r="94" spans="1:17" x14ac:dyDescent="0.25">
      <c r="A94" s="19" t="s">
        <v>136</v>
      </c>
      <c r="B94" s="19" t="s">
        <v>137</v>
      </c>
      <c r="P94" s="21">
        <v>0.22134736532081384</v>
      </c>
      <c r="Q94" s="19" t="s">
        <v>135</v>
      </c>
    </row>
    <row r="95" spans="1:17" x14ac:dyDescent="0.25">
      <c r="A95" s="19" t="s">
        <v>8</v>
      </c>
      <c r="B95" s="19" t="s">
        <v>126</v>
      </c>
      <c r="P95" s="21">
        <v>3.816960690352535</v>
      </c>
      <c r="Q95" s="19" t="s">
        <v>139</v>
      </c>
    </row>
    <row r="96" spans="1:17" x14ac:dyDescent="0.25">
      <c r="A96" s="19" t="s">
        <v>9</v>
      </c>
      <c r="B96" s="19" t="s">
        <v>137</v>
      </c>
      <c r="P96" s="21">
        <v>3.1826034031674295</v>
      </c>
      <c r="Q96" s="19" t="s">
        <v>138</v>
      </c>
    </row>
    <row r="97" spans="1:17" x14ac:dyDescent="0.25">
      <c r="A97" s="19" t="s">
        <v>10</v>
      </c>
      <c r="B97" s="19" t="s">
        <v>140</v>
      </c>
      <c r="P97" s="21">
        <v>4.9135621823212032</v>
      </c>
      <c r="Q97" s="19" t="s">
        <v>141</v>
      </c>
    </row>
    <row r="98" spans="1:17" x14ac:dyDescent="0.25">
      <c r="A98" s="19" t="s">
        <v>143</v>
      </c>
      <c r="B98" s="19" t="s">
        <v>126</v>
      </c>
      <c r="P98" s="21">
        <v>29.030701758737273</v>
      </c>
      <c r="Q98" s="19" t="s">
        <v>142</v>
      </c>
    </row>
    <row r="101" spans="1:17" ht="21" x14ac:dyDescent="0.35">
      <c r="A101" s="25" t="s">
        <v>173</v>
      </c>
    </row>
    <row r="102" spans="1:17" x14ac:dyDescent="0.25">
      <c r="A102" s="24" t="s">
        <v>275</v>
      </c>
    </row>
    <row r="103" spans="1:17" x14ac:dyDescent="0.25">
      <c r="A103" s="51" t="s">
        <v>318</v>
      </c>
    </row>
    <row r="104" spans="1:17" x14ac:dyDescent="0.25">
      <c r="A104" s="26" t="s">
        <v>276</v>
      </c>
      <c r="B104" s="20"/>
      <c r="C104" s="20"/>
      <c r="D104" s="20"/>
      <c r="E104" s="20"/>
      <c r="F104" s="20"/>
      <c r="G104" s="20"/>
      <c r="H104" s="20"/>
      <c r="I104" s="20"/>
      <c r="J104" s="20"/>
      <c r="K104" s="20"/>
      <c r="L104" s="20"/>
    </row>
    <row r="107" spans="1:17" ht="21" x14ac:dyDescent="0.35">
      <c r="A107" s="25" t="s">
        <v>4</v>
      </c>
    </row>
    <row r="108" spans="1:17" x14ac:dyDescent="0.25">
      <c r="A108" s="24" t="s">
        <v>277</v>
      </c>
    </row>
    <row r="111" spans="1:17" ht="21" x14ac:dyDescent="0.35">
      <c r="A111" s="25" t="s">
        <v>52</v>
      </c>
    </row>
    <row r="112" spans="1:17" x14ac:dyDescent="0.25">
      <c r="A112" s="19" t="s">
        <v>107</v>
      </c>
    </row>
    <row r="113" spans="1:11" x14ac:dyDescent="0.25">
      <c r="A113" s="19" t="s">
        <v>94</v>
      </c>
    </row>
    <row r="114" spans="1:11" x14ac:dyDescent="0.25">
      <c r="A114" s="19" t="s">
        <v>97</v>
      </c>
    </row>
    <row r="116" spans="1:11" x14ac:dyDescent="0.25">
      <c r="A116" s="19" t="s">
        <v>101</v>
      </c>
    </row>
    <row r="117" spans="1:11" x14ac:dyDescent="0.25">
      <c r="A117" s="19" t="s">
        <v>98</v>
      </c>
    </row>
    <row r="118" spans="1:11" x14ac:dyDescent="0.25">
      <c r="B118" s="19" t="s">
        <v>77</v>
      </c>
      <c r="C118" s="19" t="s">
        <v>85</v>
      </c>
      <c r="D118" s="19" t="s">
        <v>78</v>
      </c>
      <c r="E118" s="19" t="s">
        <v>76</v>
      </c>
      <c r="F118" s="19" t="s">
        <v>79</v>
      </c>
      <c r="G118" s="19" t="s">
        <v>80</v>
      </c>
      <c r="H118" s="19" t="s">
        <v>81</v>
      </c>
      <c r="I118" s="19" t="s">
        <v>82</v>
      </c>
      <c r="J118" s="19" t="s">
        <v>83</v>
      </c>
      <c r="K118" s="19" t="s">
        <v>84</v>
      </c>
    </row>
    <row r="119" spans="1:11" x14ac:dyDescent="0.25">
      <c r="A119" s="19" t="s">
        <v>109</v>
      </c>
      <c r="B119" s="19">
        <v>31</v>
      </c>
      <c r="C119" s="19">
        <v>81</v>
      </c>
      <c r="D119" s="19">
        <v>80</v>
      </c>
      <c r="E119" s="19">
        <v>81</v>
      </c>
      <c r="F119" s="19">
        <v>81</v>
      </c>
      <c r="G119" s="19">
        <v>31</v>
      </c>
      <c r="H119" s="19">
        <v>81</v>
      </c>
      <c r="I119" s="19">
        <v>81</v>
      </c>
      <c r="J119" s="19">
        <v>81</v>
      </c>
      <c r="K119" s="19">
        <v>81</v>
      </c>
    </row>
    <row r="120" spans="1:11" x14ac:dyDescent="0.25">
      <c r="A120" s="19" t="s">
        <v>99</v>
      </c>
      <c r="B120" s="19">
        <f>AVERAGE(Italy!AG288:AG307)</f>
        <v>0.66244999641068314</v>
      </c>
      <c r="C120" s="19">
        <f>AVERAGE(Italy!AH288:AH307)</f>
        <v>2.6064592506292623</v>
      </c>
      <c r="D120" s="19">
        <f>AVERAGE(Italy!AI289:AI308)</f>
        <v>3.8604735900381923</v>
      </c>
      <c r="E120" s="19">
        <f>AVERAGE(Italy!AJ288:AJ307)</f>
        <v>0.20177911250233255</v>
      </c>
      <c r="F120" s="19">
        <f>AVERAGE(Italy!AK288:AK307)</f>
        <v>2.5404361140835121</v>
      </c>
      <c r="G120" s="19">
        <f>AVERAGE(Italy!AL288:AL307)</f>
        <v>0.62122097681684862</v>
      </c>
      <c r="H120" s="19">
        <f>AVERAGE(Italy!AM288:AM307)</f>
        <v>1.7783052798584584</v>
      </c>
      <c r="I120" s="19">
        <f>AVERAGE(Italy!AN288:AN307)</f>
        <v>3.9610904189849285</v>
      </c>
      <c r="J120" s="19">
        <f>AVERAGE(Italy!AO288:AO307)</f>
        <v>1.2702180570417561</v>
      </c>
      <c r="K120" s="19">
        <f>AVERAGE(Italy!AP288:AP307)</f>
        <v>2.5404361140835121</v>
      </c>
    </row>
    <row r="121" spans="1:11" x14ac:dyDescent="0.25">
      <c r="A121" s="19" t="s">
        <v>100</v>
      </c>
      <c r="B121" s="19">
        <f>AVERAGE(Italy!AG338:AG357)</f>
        <v>0.70152494005420551</v>
      </c>
      <c r="C121" s="19">
        <f>AVERAGE(Italy!AH388:AH407)</f>
        <v>2.8209145444752979</v>
      </c>
      <c r="D121" s="19">
        <f>AVERAGE(Italy!AI388:AI407)</f>
        <v>3.9279101590761782</v>
      </c>
      <c r="E121" s="19">
        <f>AVERAGE(Italy!AJ388:AJ407)</f>
        <v>0.14278431248918938</v>
      </c>
      <c r="F121" s="19">
        <f>AVERAGE(Italy!AK388:AK407)</f>
        <v>2.8209145444752979</v>
      </c>
      <c r="G121" s="19">
        <f>AVERAGE(Italy!AL338:AL357)</f>
        <v>0.6420796676064745</v>
      </c>
      <c r="H121" s="19">
        <f>AVERAGE(Italy!AM388:AM407)</f>
        <v>1.8348741887273081</v>
      </c>
      <c r="I121" s="19">
        <f>AVERAGE(Italy!AN388:AN407)</f>
        <v>7.1732634274157574</v>
      </c>
      <c r="J121" s="19">
        <f>AVERAGE(Italy!AO388:AO407)</f>
        <v>1.4104572722376489</v>
      </c>
      <c r="K121" s="19">
        <f>AVERAGE(Italy!AP388:AP407)</f>
        <v>2.8209145444752979</v>
      </c>
    </row>
    <row r="123" spans="1:11" x14ac:dyDescent="0.25">
      <c r="A123" s="19" t="s">
        <v>256</v>
      </c>
    </row>
    <row r="124" spans="1:11" x14ac:dyDescent="0.25">
      <c r="A124" s="24" t="s">
        <v>278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EAE99-824A-4F22-AF6C-35FB3AB662CD}">
  <dimension ref="A1:Q353"/>
  <sheetViews>
    <sheetView workbookViewId="0">
      <pane xSplit="3" ySplit="10" topLeftCell="D173" activePane="bottomRight" state="frozen"/>
      <selection pane="topRight" activeCell="D1" sqref="D1"/>
      <selection pane="bottomLeft" activeCell="A11" sqref="A11"/>
      <selection pane="bottomRight" activeCell="J209" sqref="J209"/>
    </sheetView>
  </sheetViews>
  <sheetFormatPr defaultColWidth="8.85546875" defaultRowHeight="15" x14ac:dyDescent="0.25"/>
  <cols>
    <col min="1" max="1" width="5.85546875" customWidth="1"/>
    <col min="2" max="3" width="9.140625"/>
    <col min="6" max="6" width="8.85546875" customWidth="1"/>
    <col min="8" max="8" width="9.42578125" customWidth="1"/>
    <col min="16" max="16" width="13.28515625" customWidth="1"/>
  </cols>
  <sheetData>
    <row r="1" spans="1:17" ht="21" x14ac:dyDescent="0.35">
      <c r="B1" s="33" t="s">
        <v>334</v>
      </c>
    </row>
    <row r="3" spans="1:17" ht="15.75" x14ac:dyDescent="0.25">
      <c r="A3" s="1"/>
      <c r="B3" s="55" t="s">
        <v>288</v>
      </c>
      <c r="C3" s="1"/>
      <c r="D3" s="1"/>
      <c r="E3" s="1"/>
      <c r="F3" s="1"/>
      <c r="G3" s="1"/>
      <c r="H3" s="1"/>
      <c r="I3" s="1"/>
      <c r="J3" s="1"/>
      <c r="K3" s="1"/>
      <c r="L3" s="1"/>
      <c r="M3" s="1"/>
      <c r="N3" s="1"/>
      <c r="O3" s="1"/>
      <c r="P3" s="1"/>
    </row>
    <row r="4" spans="1:17" x14ac:dyDescent="0.25">
      <c r="A4" s="1"/>
      <c r="B4" s="1" t="s">
        <v>335</v>
      </c>
      <c r="C4" s="1" t="s">
        <v>335</v>
      </c>
      <c r="D4" s="1"/>
      <c r="E4" s="1"/>
      <c r="F4" s="1"/>
      <c r="G4" s="1"/>
      <c r="H4" s="1"/>
      <c r="I4" s="1"/>
      <c r="J4" s="1"/>
      <c r="K4" s="1"/>
      <c r="L4" s="1"/>
      <c r="M4" s="1"/>
      <c r="N4" s="1"/>
      <c r="O4" s="1"/>
      <c r="P4" s="1"/>
    </row>
    <row r="5" spans="1:17" x14ac:dyDescent="0.25">
      <c r="A5" s="1"/>
      <c r="B5" s="1" t="s">
        <v>336</v>
      </c>
      <c r="C5" s="1" t="s">
        <v>336</v>
      </c>
      <c r="D5" s="1"/>
      <c r="E5" s="1"/>
      <c r="F5" s="1"/>
      <c r="G5" s="1"/>
      <c r="H5" s="1"/>
      <c r="I5" s="1"/>
      <c r="J5" s="1"/>
      <c r="K5" s="1"/>
      <c r="L5" s="1"/>
      <c r="M5" s="1"/>
      <c r="N5" s="1"/>
      <c r="O5" s="1"/>
      <c r="P5" s="1"/>
    </row>
    <row r="6" spans="1:17" x14ac:dyDescent="0.25">
      <c r="A6" s="1"/>
      <c r="B6" s="1" t="s">
        <v>337</v>
      </c>
      <c r="C6" s="1" t="s">
        <v>337</v>
      </c>
      <c r="D6" s="43" t="s">
        <v>283</v>
      </c>
      <c r="E6" s="43" t="s">
        <v>283</v>
      </c>
      <c r="F6" s="43" t="s">
        <v>283</v>
      </c>
      <c r="G6" s="43" t="s">
        <v>283</v>
      </c>
      <c r="H6" s="43" t="s">
        <v>283</v>
      </c>
      <c r="I6" s="43" t="s">
        <v>283</v>
      </c>
      <c r="J6" s="43" t="s">
        <v>281</v>
      </c>
      <c r="K6" s="43" t="s">
        <v>281</v>
      </c>
      <c r="L6" s="43" t="s">
        <v>281</v>
      </c>
      <c r="M6" s="43" t="s">
        <v>349</v>
      </c>
      <c r="N6" s="1"/>
      <c r="O6" s="1"/>
      <c r="P6" s="1"/>
    </row>
    <row r="7" spans="1:17" s="41" customFormat="1" ht="15.75" x14ac:dyDescent="0.25">
      <c r="A7" s="43"/>
      <c r="B7" s="43" t="s">
        <v>338</v>
      </c>
      <c r="C7" s="43" t="s">
        <v>339</v>
      </c>
      <c r="D7" s="43"/>
      <c r="E7" s="43"/>
      <c r="F7" s="43" t="s">
        <v>342</v>
      </c>
      <c r="G7" s="43"/>
      <c r="H7" s="43" t="s">
        <v>344</v>
      </c>
      <c r="I7" s="43"/>
      <c r="J7" s="43" t="s">
        <v>346</v>
      </c>
      <c r="K7" s="43"/>
      <c r="L7" s="43" t="s">
        <v>348</v>
      </c>
      <c r="M7" s="43"/>
      <c r="N7" s="43"/>
      <c r="O7" s="43"/>
      <c r="P7" s="52" t="s">
        <v>296</v>
      </c>
    </row>
    <row r="8" spans="1:17" s="41" customFormat="1" ht="15.75" x14ac:dyDescent="0.25">
      <c r="A8" s="43"/>
      <c r="B8" s="43"/>
      <c r="C8" s="43" t="s">
        <v>340</v>
      </c>
      <c r="D8" s="43" t="s">
        <v>145</v>
      </c>
      <c r="E8" s="43" t="s">
        <v>202</v>
      </c>
      <c r="F8" s="43" t="s">
        <v>284</v>
      </c>
      <c r="G8" s="43" t="s">
        <v>306</v>
      </c>
      <c r="H8" s="43" t="s">
        <v>343</v>
      </c>
      <c r="I8" s="43" t="s">
        <v>345</v>
      </c>
      <c r="J8" s="43" t="s">
        <v>92</v>
      </c>
      <c r="K8" s="43" t="s">
        <v>347</v>
      </c>
      <c r="L8" s="43" t="s">
        <v>92</v>
      </c>
      <c r="M8" s="43" t="s">
        <v>8</v>
      </c>
      <c r="N8" s="43" t="s">
        <v>3</v>
      </c>
      <c r="O8" s="43" t="s">
        <v>3</v>
      </c>
      <c r="P8" s="52" t="s">
        <v>297</v>
      </c>
    </row>
    <row r="9" spans="1:17" ht="15.75" x14ac:dyDescent="0.25">
      <c r="A9" s="1"/>
      <c r="B9" s="1"/>
      <c r="C9" s="1" t="s">
        <v>341</v>
      </c>
      <c r="D9" s="1">
        <v>33</v>
      </c>
      <c r="E9" s="1">
        <v>23</v>
      </c>
      <c r="F9" s="1">
        <v>4</v>
      </c>
      <c r="G9" s="1">
        <v>77</v>
      </c>
      <c r="H9" s="1">
        <v>82</v>
      </c>
      <c r="I9" s="1">
        <v>5</v>
      </c>
      <c r="J9" s="1">
        <v>3</v>
      </c>
      <c r="K9" s="1"/>
      <c r="L9" s="1">
        <v>2.6</v>
      </c>
      <c r="M9" s="1">
        <v>2</v>
      </c>
      <c r="N9" s="55" t="s">
        <v>249</v>
      </c>
      <c r="O9" s="55" t="s">
        <v>2</v>
      </c>
      <c r="P9" s="52" t="s">
        <v>319</v>
      </c>
    </row>
    <row r="10" spans="1:17" ht="15.75" x14ac:dyDescent="0.25">
      <c r="A10" s="43" t="s">
        <v>260</v>
      </c>
      <c r="B10" s="1"/>
      <c r="C10" s="1"/>
      <c r="D10" s="1">
        <v>152</v>
      </c>
      <c r="E10" s="1">
        <v>40</v>
      </c>
      <c r="F10" s="1">
        <v>4</v>
      </c>
      <c r="G10" s="1">
        <v>11</v>
      </c>
      <c r="H10" s="1">
        <v>18</v>
      </c>
      <c r="I10" s="1">
        <v>26</v>
      </c>
      <c r="J10" s="1">
        <v>3</v>
      </c>
      <c r="K10" s="1">
        <v>49</v>
      </c>
      <c r="L10" s="1">
        <v>5.2</v>
      </c>
      <c r="M10" s="1">
        <v>2</v>
      </c>
      <c r="N10" s="55" t="s">
        <v>265</v>
      </c>
      <c r="O10" s="55" t="s">
        <v>265</v>
      </c>
      <c r="P10" s="43" t="s">
        <v>320</v>
      </c>
    </row>
    <row r="11" spans="1:17" x14ac:dyDescent="0.25">
      <c r="A11">
        <v>1600</v>
      </c>
      <c r="B11" s="65"/>
      <c r="C11" s="65"/>
      <c r="D11" s="65">
        <v>6.2733300000000006E-2</v>
      </c>
      <c r="E11" s="66">
        <v>6.2720700000000004E-2</v>
      </c>
      <c r="F11" s="66">
        <v>3.9522000000000002E-2</v>
      </c>
      <c r="G11" s="66">
        <v>4.5793199999999999E-2</v>
      </c>
      <c r="H11" s="66">
        <f>D11*0.6</f>
        <v>3.7639980000000003E-2</v>
      </c>
      <c r="I11" s="66">
        <f>1.46*D11</f>
        <v>9.1590618000000013E-2</v>
      </c>
      <c r="J11" s="66">
        <v>0.25081700000000001</v>
      </c>
      <c r="K11" s="66">
        <f>1.39*D11</f>
        <v>8.7199287E-2</v>
      </c>
      <c r="L11" s="66">
        <v>0.25081700000000001</v>
      </c>
      <c r="M11" s="66">
        <v>0.87363860000000004</v>
      </c>
      <c r="N11" s="65">
        <f>(D11*D$10+E$10*E11+F$10*F11+G$10*G11+H$10*H11+I$10*I11+J$10*J11+K$10*K11+L$10*L11+M$10*M11)/365</f>
        <v>6.5319781290410953E-2</v>
      </c>
      <c r="O11" s="65">
        <f>(D$9*D11+E$9*E11+F$9*F11+G$9*G11+H$9*H11+I$9*I11+J$9*J11+L$9*L11+M$9*M11+K$9*K11)/365</f>
        <v>3.8063625342465761E-2</v>
      </c>
      <c r="P11" s="65"/>
      <c r="Q11" s="65"/>
    </row>
    <row r="12" spans="1:17" x14ac:dyDescent="0.25">
      <c r="A12">
        <v>1601</v>
      </c>
      <c r="B12" s="65"/>
      <c r="C12" s="65"/>
      <c r="D12" s="65">
        <v>8.3066699999999993E-2</v>
      </c>
      <c r="E12" s="66">
        <v>8.3049899999999996E-2</v>
      </c>
      <c r="F12" s="66">
        <v>5.2331999999999997E-2</v>
      </c>
      <c r="G12" s="66">
        <v>6.06359E-2</v>
      </c>
      <c r="H12" s="66">
        <f t="shared" ref="H12:H75" si="0">D12*0.6</f>
        <v>4.9840019999999992E-2</v>
      </c>
      <c r="I12" s="66">
        <f t="shared" ref="I12:I75" si="1">1.46*D12</f>
        <v>0.12127738199999999</v>
      </c>
      <c r="J12" s="66">
        <v>0.33211259999999998</v>
      </c>
      <c r="K12" s="66">
        <f t="shared" ref="K12:K75" si="2">1.39*D12</f>
        <v>0.11546271299999998</v>
      </c>
      <c r="L12" s="66">
        <v>0.33211259999999998</v>
      </c>
      <c r="M12" s="66">
        <v>1.1568050000000001</v>
      </c>
      <c r="N12" s="65">
        <f t="shared" ref="N12:N75" si="3">(D12*D$10+E$10*E12+F$10*F12+G$10*G12+H$10*H12+I$10*I12+J$10*J12+K$10*K12+L$10*L12+M$10*M12)/365</f>
        <v>8.6491495476712324E-2</v>
      </c>
      <c r="O12" s="65">
        <f t="shared" ref="O12:O75" si="4">(D$9*D12+E$9*E12+F$9*F12+G$9*G12+H$9*H12+I$9*I12+J$9*J12+L$9*L12+M$9*M12+K$9*K12)/365</f>
        <v>5.040095947945205E-2</v>
      </c>
      <c r="P12" s="65"/>
      <c r="Q12" s="65"/>
    </row>
    <row r="13" spans="1:17" x14ac:dyDescent="0.25">
      <c r="A13">
        <v>1602</v>
      </c>
      <c r="B13" s="65"/>
      <c r="C13" s="65"/>
      <c r="D13" s="65">
        <v>0.16520000000000001</v>
      </c>
      <c r="E13" s="66">
        <v>0.1651666</v>
      </c>
      <c r="F13" s="66">
        <v>0.104076</v>
      </c>
      <c r="G13" s="66">
        <v>0.1205904</v>
      </c>
      <c r="H13" s="66">
        <f t="shared" si="0"/>
        <v>9.912E-2</v>
      </c>
      <c r="I13" s="66">
        <f t="shared" si="1"/>
        <v>0.24119200000000002</v>
      </c>
      <c r="J13" s="66">
        <v>0.66049360000000001</v>
      </c>
      <c r="K13" s="66">
        <f t="shared" si="2"/>
        <v>0.229628</v>
      </c>
      <c r="L13" s="66">
        <v>0.66049360000000001</v>
      </c>
      <c r="M13" s="66">
        <v>2.3006129999999998</v>
      </c>
      <c r="N13" s="65">
        <f t="shared" si="3"/>
        <v>0.17201112306849314</v>
      </c>
      <c r="O13" s="65">
        <f t="shared" si="4"/>
        <v>0.10023558016438355</v>
      </c>
      <c r="P13" s="65"/>
      <c r="Q13" s="65"/>
    </row>
    <row r="14" spans="1:17" x14ac:dyDescent="0.25">
      <c r="A14">
        <v>1603</v>
      </c>
      <c r="B14" s="65"/>
      <c r="C14" s="65"/>
      <c r="D14" s="65">
        <v>0.13</v>
      </c>
      <c r="E14" s="66">
        <v>0.1299738</v>
      </c>
      <c r="F14" s="66">
        <v>8.1900000000000001E-2</v>
      </c>
      <c r="G14" s="66">
        <v>9.4895599999999997E-2</v>
      </c>
      <c r="H14" s="66">
        <f t="shared" si="0"/>
        <v>7.8E-2</v>
      </c>
      <c r="I14" s="66">
        <f t="shared" si="1"/>
        <v>0.1898</v>
      </c>
      <c r="J14" s="66">
        <v>0.51975890000000002</v>
      </c>
      <c r="K14" s="66">
        <f t="shared" si="2"/>
        <v>0.1807</v>
      </c>
      <c r="L14" s="66">
        <v>0.51975890000000002</v>
      </c>
      <c r="M14" s="66">
        <v>1.8104100000000001</v>
      </c>
      <c r="N14" s="65">
        <f t="shared" si="3"/>
        <v>0.13535985364383563</v>
      </c>
      <c r="O14" s="65">
        <f t="shared" si="4"/>
        <v>7.8877886136986319E-2</v>
      </c>
      <c r="P14" s="65"/>
      <c r="Q14" s="65"/>
    </row>
    <row r="15" spans="1:17" x14ac:dyDescent="0.25">
      <c r="A15">
        <v>1604</v>
      </c>
      <c r="B15" s="65"/>
      <c r="C15" s="65"/>
      <c r="D15" s="66">
        <v>0.11550000000000001</v>
      </c>
      <c r="E15" s="66">
        <v>0.1154767</v>
      </c>
      <c r="F15" s="66">
        <v>7.2764999999999996E-2</v>
      </c>
      <c r="G15" s="66">
        <v>8.43111E-2</v>
      </c>
      <c r="H15" s="66">
        <f t="shared" si="0"/>
        <v>6.93E-2</v>
      </c>
      <c r="I15" s="66">
        <f t="shared" si="1"/>
        <v>0.16863</v>
      </c>
      <c r="J15" s="66">
        <v>0.46178580000000002</v>
      </c>
      <c r="K15" s="66">
        <f t="shared" si="2"/>
        <v>0.16054499999999999</v>
      </c>
      <c r="L15" s="66">
        <v>0.46178580000000002</v>
      </c>
      <c r="M15" s="66">
        <v>1.608479</v>
      </c>
      <c r="N15" s="65">
        <f t="shared" si="3"/>
        <v>0.12026201824657534</v>
      </c>
      <c r="O15" s="65">
        <f t="shared" si="4"/>
        <v>7.0079965150684931E-2</v>
      </c>
      <c r="P15" s="65"/>
      <c r="Q15" s="65"/>
    </row>
    <row r="16" spans="1:17" x14ac:dyDescent="0.25">
      <c r="A16">
        <v>1605</v>
      </c>
      <c r="B16" s="65"/>
      <c r="C16" s="65"/>
      <c r="D16" s="65">
        <v>0.10100000000000001</v>
      </c>
      <c r="E16" s="66">
        <v>0.1009796</v>
      </c>
      <c r="F16" s="66">
        <v>6.3630000000000006E-2</v>
      </c>
      <c r="G16" s="66">
        <v>7.3726600000000003E-2</v>
      </c>
      <c r="H16" s="66">
        <f t="shared" si="0"/>
        <v>6.0600000000000001E-2</v>
      </c>
      <c r="I16" s="66">
        <f t="shared" si="1"/>
        <v>0.14746000000000001</v>
      </c>
      <c r="J16" s="66">
        <v>0.40381260000000002</v>
      </c>
      <c r="K16" s="66">
        <f t="shared" si="2"/>
        <v>0.14038999999999999</v>
      </c>
      <c r="L16" s="66">
        <v>0.40381260000000002</v>
      </c>
      <c r="M16" s="66">
        <v>1.406549</v>
      </c>
      <c r="N16" s="65">
        <f t="shared" si="3"/>
        <v>0.1051641860821918</v>
      </c>
      <c r="O16" s="65">
        <f t="shared" si="4"/>
        <v>6.1282048109589045E-2</v>
      </c>
      <c r="P16" s="65"/>
      <c r="Q16" s="65"/>
    </row>
    <row r="17" spans="1:17" x14ac:dyDescent="0.25">
      <c r="A17">
        <v>1606</v>
      </c>
      <c r="B17" s="65"/>
      <c r="C17" s="65"/>
      <c r="D17" s="66">
        <v>0.12626670000000001</v>
      </c>
      <c r="E17" s="66">
        <v>0.1262412</v>
      </c>
      <c r="F17" s="66">
        <v>7.9547999999999994E-2</v>
      </c>
      <c r="G17" s="66">
        <v>9.21704E-2</v>
      </c>
      <c r="H17" s="66">
        <f t="shared" si="0"/>
        <v>7.5760019999999997E-2</v>
      </c>
      <c r="I17" s="66">
        <f t="shared" si="1"/>
        <v>0.18434938200000001</v>
      </c>
      <c r="J17" s="66">
        <v>0.50483239999999996</v>
      </c>
      <c r="K17" s="66">
        <f t="shared" si="2"/>
        <v>0.17551071300000001</v>
      </c>
      <c r="L17" s="66">
        <v>0.50483239999999996</v>
      </c>
      <c r="M17" s="66">
        <v>1.758418</v>
      </c>
      <c r="N17" s="65">
        <f t="shared" si="3"/>
        <v>0.13147261290136986</v>
      </c>
      <c r="O17" s="65">
        <f t="shared" si="4"/>
        <v>7.661267805479452E-2</v>
      </c>
      <c r="P17" s="65"/>
      <c r="Q17" s="65"/>
    </row>
    <row r="18" spans="1:17" x14ac:dyDescent="0.25">
      <c r="A18">
        <v>1607</v>
      </c>
      <c r="B18" s="65"/>
      <c r="C18" s="65"/>
      <c r="D18" s="65">
        <v>0.15153330000000001</v>
      </c>
      <c r="E18" s="66">
        <v>0.15150269999999999</v>
      </c>
      <c r="F18" s="66">
        <v>9.5465999999999995E-2</v>
      </c>
      <c r="G18" s="66">
        <v>0.1106142</v>
      </c>
      <c r="H18" s="66">
        <f t="shared" si="0"/>
        <v>9.0919979999999997E-2</v>
      </c>
      <c r="I18" s="66">
        <f t="shared" si="1"/>
        <v>0.221238618</v>
      </c>
      <c r="J18" s="66">
        <v>0.60585219999999995</v>
      </c>
      <c r="K18" s="66">
        <f t="shared" si="2"/>
        <v>0.210631287</v>
      </c>
      <c r="L18" s="66">
        <v>0.60585219999999995</v>
      </c>
      <c r="M18" s="66">
        <v>2.1102880000000002</v>
      </c>
      <c r="N18" s="65">
        <f t="shared" si="3"/>
        <v>0.15778096057808219</v>
      </c>
      <c r="O18" s="65">
        <f t="shared" si="4"/>
        <v>9.1943282657534237E-2</v>
      </c>
      <c r="P18" s="65"/>
      <c r="Q18" s="65"/>
    </row>
    <row r="19" spans="1:17" x14ac:dyDescent="0.25">
      <c r="A19">
        <v>1608</v>
      </c>
      <c r="B19" s="65"/>
      <c r="C19" s="65"/>
      <c r="D19" s="65">
        <v>0.12226670000000001</v>
      </c>
      <c r="E19" s="66">
        <v>0.122242</v>
      </c>
      <c r="F19" s="66">
        <v>7.7027999999999999E-2</v>
      </c>
      <c r="G19" s="66">
        <v>8.9250599999999999E-2</v>
      </c>
      <c r="H19" s="66">
        <f t="shared" si="0"/>
        <v>7.3360019999999998E-2</v>
      </c>
      <c r="I19" s="66">
        <f t="shared" si="1"/>
        <v>0.17850938199999999</v>
      </c>
      <c r="J19" s="66">
        <v>0.48883989999999999</v>
      </c>
      <c r="K19" s="66">
        <f t="shared" si="2"/>
        <v>0.169950713</v>
      </c>
      <c r="L19" s="66">
        <v>0.48883989999999999</v>
      </c>
      <c r="M19" s="66">
        <v>1.7027129999999999</v>
      </c>
      <c r="N19" s="65">
        <f t="shared" si="3"/>
        <v>0.1273076970109589</v>
      </c>
      <c r="O19" s="65">
        <f t="shared" si="4"/>
        <v>7.4185680246575333E-2</v>
      </c>
      <c r="P19" s="65"/>
      <c r="Q19" s="65"/>
    </row>
    <row r="20" spans="1:17" x14ac:dyDescent="0.25">
      <c r="A20">
        <v>1609</v>
      </c>
      <c r="B20" s="65"/>
      <c r="C20" s="65"/>
      <c r="D20" s="65">
        <v>0.13333329999999999</v>
      </c>
      <c r="E20" s="66">
        <v>0.13330639999999999</v>
      </c>
      <c r="F20" s="66">
        <v>8.4000000000000005E-2</v>
      </c>
      <c r="G20" s="66">
        <v>9.7328899999999996E-2</v>
      </c>
      <c r="H20" s="66">
        <f t="shared" si="0"/>
        <v>7.9999979999999984E-2</v>
      </c>
      <c r="I20" s="66">
        <f t="shared" si="1"/>
        <v>0.19466661799999999</v>
      </c>
      <c r="J20" s="66">
        <v>0.53308599999999995</v>
      </c>
      <c r="K20" s="66">
        <f t="shared" si="2"/>
        <v>0.18533328699999996</v>
      </c>
      <c r="L20" s="66">
        <v>0.53308599999999995</v>
      </c>
      <c r="M20" s="66">
        <v>1.85683</v>
      </c>
      <c r="N20" s="65">
        <f t="shared" si="3"/>
        <v>0.13883058485205479</v>
      </c>
      <c r="O20" s="65">
        <f t="shared" si="4"/>
        <v>8.0900395753424656E-2</v>
      </c>
      <c r="P20" s="65"/>
      <c r="Q20" s="65"/>
    </row>
    <row r="21" spans="1:17" x14ac:dyDescent="0.25">
      <c r="A21">
        <v>1610</v>
      </c>
      <c r="B21" s="65">
        <v>55.069789999999998</v>
      </c>
      <c r="C21" s="65"/>
      <c r="D21" s="65">
        <v>9.9266699999999999E-2</v>
      </c>
      <c r="E21" s="66">
        <v>9.9246600000000004E-2</v>
      </c>
      <c r="F21" s="66">
        <v>6.2537999999999996E-2</v>
      </c>
      <c r="G21" s="66">
        <v>7.2461300000000006E-2</v>
      </c>
      <c r="H21" s="66">
        <f t="shared" si="0"/>
        <v>5.9560019999999998E-2</v>
      </c>
      <c r="I21" s="66">
        <f t="shared" si="1"/>
        <v>0.144929382</v>
      </c>
      <c r="J21" s="66">
        <v>0.39688250000000003</v>
      </c>
      <c r="K21" s="66">
        <f t="shared" si="2"/>
        <v>0.13798071299999998</v>
      </c>
      <c r="L21" s="66">
        <v>0.39688250000000003</v>
      </c>
      <c r="M21" s="66">
        <v>1.3824099999999999</v>
      </c>
      <c r="N21" s="65">
        <f t="shared" si="3"/>
        <v>0.10335940939452055</v>
      </c>
      <c r="O21" s="65">
        <f t="shared" si="4"/>
        <v>6.0230343972602747E-2</v>
      </c>
      <c r="P21" s="65"/>
      <c r="Q21" s="65"/>
    </row>
    <row r="22" spans="1:17" x14ac:dyDescent="0.25">
      <c r="A22">
        <v>1611</v>
      </c>
      <c r="B22" s="65">
        <v>55.069789999999998</v>
      </c>
      <c r="C22" s="65"/>
      <c r="D22" s="65">
        <v>0.1212</v>
      </c>
      <c r="E22" s="66">
        <v>0.12117550000000001</v>
      </c>
      <c r="F22" s="66">
        <v>7.6355999999999993E-2</v>
      </c>
      <c r="G22" s="66">
        <v>8.8471900000000006E-2</v>
      </c>
      <c r="H22" s="66">
        <f t="shared" si="0"/>
        <v>7.2719999999999993E-2</v>
      </c>
      <c r="I22" s="66">
        <f t="shared" si="1"/>
        <v>0.176952</v>
      </c>
      <c r="J22" s="66">
        <v>0.48457519999999998</v>
      </c>
      <c r="K22" s="66">
        <f t="shared" si="2"/>
        <v>0.16846799999999998</v>
      </c>
      <c r="L22" s="66">
        <v>0.48457519999999998</v>
      </c>
      <c r="M22" s="66">
        <v>1.687859</v>
      </c>
      <c r="N22" s="65">
        <f t="shared" si="3"/>
        <v>0.12619702339726024</v>
      </c>
      <c r="O22" s="65">
        <f t="shared" si="4"/>
        <v>7.3538454575342457E-2</v>
      </c>
      <c r="P22" s="65"/>
      <c r="Q22" s="65"/>
    </row>
    <row r="23" spans="1:17" x14ac:dyDescent="0.25">
      <c r="A23">
        <v>1612</v>
      </c>
      <c r="B23" s="65">
        <v>55.069789999999998</v>
      </c>
      <c r="C23" s="65"/>
      <c r="D23" s="65">
        <v>0.104</v>
      </c>
      <c r="E23" s="66">
        <v>0.103979</v>
      </c>
      <c r="F23" s="66">
        <v>6.5519999999999995E-2</v>
      </c>
      <c r="G23" s="66">
        <v>7.5916499999999998E-2</v>
      </c>
      <c r="H23" s="66">
        <f t="shared" si="0"/>
        <v>6.2399999999999997E-2</v>
      </c>
      <c r="I23" s="66">
        <f t="shared" si="1"/>
        <v>0.15184</v>
      </c>
      <c r="J23" s="66">
        <v>0.41580709999999999</v>
      </c>
      <c r="K23" s="66">
        <f t="shared" si="2"/>
        <v>0.14455999999999999</v>
      </c>
      <c r="L23" s="66">
        <v>0.41580709999999999</v>
      </c>
      <c r="M23" s="66">
        <v>1.4483280000000001</v>
      </c>
      <c r="N23" s="65">
        <f t="shared" si="3"/>
        <v>0.1082878786849315</v>
      </c>
      <c r="O23" s="65">
        <f t="shared" si="4"/>
        <v>6.3102310301369854E-2</v>
      </c>
      <c r="P23" s="65"/>
      <c r="Q23" s="65"/>
    </row>
    <row r="24" spans="1:17" x14ac:dyDescent="0.25">
      <c r="A24">
        <v>1613</v>
      </c>
      <c r="B24" s="65">
        <v>55.069789999999998</v>
      </c>
      <c r="C24" s="65"/>
      <c r="D24" s="65">
        <v>0.1222</v>
      </c>
      <c r="E24" s="66">
        <v>0.1221753</v>
      </c>
      <c r="F24" s="66">
        <v>7.6985999999999999E-2</v>
      </c>
      <c r="G24" s="66">
        <v>8.9201900000000001E-2</v>
      </c>
      <c r="H24" s="66">
        <f t="shared" si="0"/>
        <v>7.3319999999999996E-2</v>
      </c>
      <c r="I24" s="66">
        <f t="shared" si="1"/>
        <v>0.17841199999999999</v>
      </c>
      <c r="J24" s="66">
        <v>0.48857329999999999</v>
      </c>
      <c r="K24" s="66">
        <f t="shared" si="2"/>
        <v>0.16985799999999998</v>
      </c>
      <c r="L24" s="66">
        <v>0.48857329999999999</v>
      </c>
      <c r="M24" s="66">
        <v>1.7017850000000001</v>
      </c>
      <c r="N24" s="65">
        <f t="shared" si="3"/>
        <v>0.12723825194520549</v>
      </c>
      <c r="O24" s="65">
        <f t="shared" si="4"/>
        <v>7.4145212821917814E-2</v>
      </c>
      <c r="P24" s="65"/>
      <c r="Q24" s="65"/>
    </row>
    <row r="25" spans="1:17" x14ac:dyDescent="0.25">
      <c r="A25">
        <v>1614</v>
      </c>
      <c r="B25" s="65">
        <v>55.069789999999998</v>
      </c>
      <c r="C25" s="65"/>
      <c r="D25" s="65">
        <v>0.1086</v>
      </c>
      <c r="E25" s="66">
        <v>0.1085781</v>
      </c>
      <c r="F25" s="66">
        <v>6.8418000000000007E-2</v>
      </c>
      <c r="G25" s="66">
        <v>7.9274300000000006E-2</v>
      </c>
      <c r="H25" s="66">
        <f t="shared" si="0"/>
        <v>6.5159999999999996E-2</v>
      </c>
      <c r="I25" s="66">
        <f t="shared" si="1"/>
        <v>0.158556</v>
      </c>
      <c r="J25" s="66">
        <v>0.43419859999999999</v>
      </c>
      <c r="K25" s="66">
        <f t="shared" si="2"/>
        <v>0.150954</v>
      </c>
      <c r="L25" s="66">
        <v>0.43419859999999999</v>
      </c>
      <c r="M25" s="66">
        <v>1.5123880000000001</v>
      </c>
      <c r="N25" s="65">
        <f t="shared" si="3"/>
        <v>0.11307753375342468</v>
      </c>
      <c r="O25" s="65">
        <f t="shared" si="4"/>
        <v>6.5893363178082184E-2</v>
      </c>
      <c r="P25" s="65"/>
      <c r="Q25" s="65"/>
    </row>
    <row r="26" spans="1:17" x14ac:dyDescent="0.25">
      <c r="A26">
        <v>1615</v>
      </c>
      <c r="B26" s="65">
        <v>55.069789999999998</v>
      </c>
      <c r="C26" s="65"/>
      <c r="D26" s="65">
        <v>0.1918667</v>
      </c>
      <c r="E26" s="66">
        <v>0.1918279</v>
      </c>
      <c r="F26" s="66">
        <v>0.120876</v>
      </c>
      <c r="G26" s="66">
        <v>0.14005619999999999</v>
      </c>
      <c r="H26" s="66">
        <f t="shared" si="0"/>
        <v>0.11512001999999999</v>
      </c>
      <c r="I26" s="66">
        <f t="shared" si="1"/>
        <v>0.28012538199999998</v>
      </c>
      <c r="J26" s="66">
        <v>0.76711079999999998</v>
      </c>
      <c r="K26" s="66">
        <f t="shared" si="2"/>
        <v>0.26669471299999997</v>
      </c>
      <c r="L26" s="66">
        <v>0.76711079999999998</v>
      </c>
      <c r="M26" s="66">
        <v>2.6719789999999999</v>
      </c>
      <c r="N26" s="65">
        <f t="shared" si="3"/>
        <v>0.19977727229863013</v>
      </c>
      <c r="O26" s="65">
        <f t="shared" si="4"/>
        <v>0.11641567460273972</v>
      </c>
      <c r="P26" s="65"/>
      <c r="Q26" s="65"/>
    </row>
    <row r="27" spans="1:17" x14ac:dyDescent="0.25">
      <c r="A27">
        <v>1616</v>
      </c>
      <c r="B27" s="65">
        <v>55.069789999999998</v>
      </c>
      <c r="C27" s="65"/>
      <c r="D27" s="65">
        <v>0.17266670000000001</v>
      </c>
      <c r="E27" s="66">
        <v>0.1726318</v>
      </c>
      <c r="F27" s="66">
        <v>0.10878</v>
      </c>
      <c r="G27" s="66">
        <v>0.12604090000000001</v>
      </c>
      <c r="H27" s="66">
        <f t="shared" si="0"/>
        <v>0.10360002</v>
      </c>
      <c r="I27" s="66">
        <f t="shared" si="1"/>
        <v>0.25209338199999998</v>
      </c>
      <c r="J27" s="66">
        <v>0.69034640000000003</v>
      </c>
      <c r="K27" s="66">
        <f t="shared" si="2"/>
        <v>0.24000671299999998</v>
      </c>
      <c r="L27" s="66">
        <v>0.69034640000000003</v>
      </c>
      <c r="M27" s="66">
        <v>2.404595</v>
      </c>
      <c r="N27" s="65">
        <f t="shared" si="3"/>
        <v>0.17978566577808222</v>
      </c>
      <c r="O27" s="65">
        <f t="shared" si="4"/>
        <v>0.10476602791780822</v>
      </c>
      <c r="P27" s="65"/>
      <c r="Q27" s="65"/>
    </row>
    <row r="28" spans="1:17" x14ac:dyDescent="0.25">
      <c r="A28">
        <v>1617</v>
      </c>
      <c r="B28" s="65">
        <v>55.069789999999998</v>
      </c>
      <c r="C28" s="65"/>
      <c r="D28" s="65">
        <v>0.11700000000000001</v>
      </c>
      <c r="E28" s="66">
        <v>0.11697639999999999</v>
      </c>
      <c r="F28" s="66">
        <v>7.3709999999999998E-2</v>
      </c>
      <c r="G28" s="66">
        <v>8.5406099999999999E-2</v>
      </c>
      <c r="H28" s="66">
        <f t="shared" si="0"/>
        <v>7.0199999999999999E-2</v>
      </c>
      <c r="I28" s="66">
        <f t="shared" si="1"/>
        <v>0.17082</v>
      </c>
      <c r="J28" s="66">
        <v>0.467783</v>
      </c>
      <c r="K28" s="66">
        <f t="shared" si="2"/>
        <v>0.16263</v>
      </c>
      <c r="L28" s="66">
        <v>0.467783</v>
      </c>
      <c r="M28" s="66">
        <v>1.6293690000000001</v>
      </c>
      <c r="N28" s="65">
        <f t="shared" si="3"/>
        <v>0.12182386767123289</v>
      </c>
      <c r="O28" s="65">
        <f t="shared" si="4"/>
        <v>7.0990108767123278E-2</v>
      </c>
      <c r="P28" s="65"/>
      <c r="Q28" s="65"/>
    </row>
    <row r="29" spans="1:17" x14ac:dyDescent="0.25">
      <c r="A29">
        <v>1618</v>
      </c>
      <c r="B29" s="65">
        <v>55.069789999999998</v>
      </c>
      <c r="C29" s="65"/>
      <c r="D29" s="65">
        <v>0.12226670000000001</v>
      </c>
      <c r="E29" s="66">
        <v>0.122242</v>
      </c>
      <c r="F29" s="66">
        <v>7.7027999999999999E-2</v>
      </c>
      <c r="G29" s="66">
        <v>8.9250599999999999E-2</v>
      </c>
      <c r="H29" s="66">
        <f t="shared" si="0"/>
        <v>7.3360019999999998E-2</v>
      </c>
      <c r="I29" s="66">
        <f t="shared" si="1"/>
        <v>0.17850938199999999</v>
      </c>
      <c r="J29" s="66">
        <v>0.48883989999999999</v>
      </c>
      <c r="K29" s="66">
        <f t="shared" si="2"/>
        <v>0.169950713</v>
      </c>
      <c r="L29" s="66">
        <v>0.48883989999999999</v>
      </c>
      <c r="M29" s="66">
        <v>1.7027129999999999</v>
      </c>
      <c r="N29" s="65">
        <f t="shared" si="3"/>
        <v>0.1273076970109589</v>
      </c>
      <c r="O29" s="65">
        <f t="shared" si="4"/>
        <v>7.4185680246575333E-2</v>
      </c>
      <c r="P29" s="65"/>
      <c r="Q29" s="65"/>
    </row>
    <row r="30" spans="1:17" x14ac:dyDescent="0.25">
      <c r="A30">
        <v>1619</v>
      </c>
      <c r="B30" s="65">
        <v>55.069789999999998</v>
      </c>
      <c r="C30" s="65"/>
      <c r="D30" s="65">
        <v>0.14899999999999999</v>
      </c>
      <c r="E30" s="66">
        <v>0.14896989999999999</v>
      </c>
      <c r="F30" s="66">
        <v>9.3869999999999995E-2</v>
      </c>
      <c r="G30" s="66">
        <v>0.108765</v>
      </c>
      <c r="H30" s="66">
        <f t="shared" si="0"/>
        <v>8.9399999999999993E-2</v>
      </c>
      <c r="I30" s="66">
        <f t="shared" si="1"/>
        <v>0.21753999999999998</v>
      </c>
      <c r="J30" s="66">
        <v>0.59572360000000002</v>
      </c>
      <c r="K30" s="66">
        <f t="shared" si="2"/>
        <v>0.20710999999999999</v>
      </c>
      <c r="L30" s="66">
        <v>0.59572360000000002</v>
      </c>
      <c r="M30" s="66">
        <v>2.075008</v>
      </c>
      <c r="N30" s="65">
        <f t="shared" si="3"/>
        <v>0.15514320690410957</v>
      </c>
      <c r="O30" s="65">
        <f t="shared" si="4"/>
        <v>9.0406194136986293E-2</v>
      </c>
      <c r="P30" s="65"/>
      <c r="Q30" s="65"/>
    </row>
    <row r="31" spans="1:17" x14ac:dyDescent="0.25">
      <c r="A31">
        <v>1620</v>
      </c>
      <c r="B31" s="65">
        <v>55.069789999999998</v>
      </c>
      <c r="C31" s="65"/>
      <c r="D31" s="65">
        <v>0.1862</v>
      </c>
      <c r="E31" s="66">
        <v>0.18616240000000001</v>
      </c>
      <c r="F31" s="66">
        <v>0.11730599999999999</v>
      </c>
      <c r="G31" s="66">
        <v>0.1359197</v>
      </c>
      <c r="H31" s="66">
        <f t="shared" si="0"/>
        <v>0.11172</v>
      </c>
      <c r="I31" s="66">
        <f t="shared" si="1"/>
        <v>0.27185199999999998</v>
      </c>
      <c r="J31" s="66">
        <v>0.74445459999999997</v>
      </c>
      <c r="K31" s="66">
        <f t="shared" si="2"/>
        <v>0.25881799999999999</v>
      </c>
      <c r="L31" s="66">
        <v>0.74445459999999997</v>
      </c>
      <c r="M31" s="66">
        <v>2.5930629999999999</v>
      </c>
      <c r="N31" s="65">
        <f t="shared" si="3"/>
        <v>0.19387694361643834</v>
      </c>
      <c r="O31" s="65">
        <f t="shared" si="4"/>
        <v>0.11297739139726028</v>
      </c>
      <c r="P31" s="65"/>
      <c r="Q31" s="65"/>
    </row>
    <row r="32" spans="1:17" x14ac:dyDescent="0.25">
      <c r="A32">
        <v>1621</v>
      </c>
      <c r="B32" s="65">
        <v>55.069789999999998</v>
      </c>
      <c r="C32" s="65"/>
      <c r="D32" s="65">
        <v>0.2364</v>
      </c>
      <c r="E32" s="66">
        <v>0.23635229999999999</v>
      </c>
      <c r="F32" s="66">
        <v>0.14893200000000001</v>
      </c>
      <c r="G32" s="66">
        <v>0.1725641</v>
      </c>
      <c r="H32" s="66">
        <f t="shared" si="0"/>
        <v>0.14183999999999999</v>
      </c>
      <c r="I32" s="66">
        <f t="shared" si="1"/>
        <v>0.34514400000000001</v>
      </c>
      <c r="J32" s="66">
        <v>0.94516149999999999</v>
      </c>
      <c r="K32" s="66">
        <f t="shared" si="2"/>
        <v>0.328596</v>
      </c>
      <c r="L32" s="66">
        <v>0.94516149999999999</v>
      </c>
      <c r="M32" s="66">
        <v>3.29216</v>
      </c>
      <c r="N32" s="65">
        <f t="shared" si="3"/>
        <v>0.24614667780821919</v>
      </c>
      <c r="O32" s="65">
        <f t="shared" si="4"/>
        <v>0.14343641369863014</v>
      </c>
      <c r="P32" s="65"/>
      <c r="Q32" s="65"/>
    </row>
    <row r="33" spans="1:17" x14ac:dyDescent="0.25">
      <c r="A33">
        <v>1622</v>
      </c>
      <c r="B33" s="65">
        <v>55.069789999999998</v>
      </c>
      <c r="C33" s="65"/>
      <c r="D33" s="65">
        <v>0.2036</v>
      </c>
      <c r="E33" s="66">
        <v>0.20355889999999999</v>
      </c>
      <c r="F33" s="66">
        <v>0.12826799999999999</v>
      </c>
      <c r="G33" s="66">
        <v>0.14862120000000001</v>
      </c>
      <c r="H33" s="66">
        <f t="shared" si="0"/>
        <v>0.12215999999999999</v>
      </c>
      <c r="I33" s="66">
        <f t="shared" si="1"/>
        <v>0.29725600000000002</v>
      </c>
      <c r="J33" s="66">
        <v>0.81402240000000003</v>
      </c>
      <c r="K33" s="66">
        <f t="shared" si="2"/>
        <v>0.28300399999999998</v>
      </c>
      <c r="L33" s="66">
        <v>0.81402240000000003</v>
      </c>
      <c r="M33" s="66">
        <v>2.8353799999999998</v>
      </c>
      <c r="N33" s="65">
        <f t="shared" si="3"/>
        <v>0.21199434761643837</v>
      </c>
      <c r="O33" s="65">
        <f t="shared" si="4"/>
        <v>0.12353491654794521</v>
      </c>
      <c r="P33" s="65"/>
      <c r="Q33" s="65"/>
    </row>
    <row r="34" spans="1:17" x14ac:dyDescent="0.25">
      <c r="A34">
        <v>1623</v>
      </c>
      <c r="B34" s="65">
        <v>55.069789999999998</v>
      </c>
      <c r="C34" s="65"/>
      <c r="D34" s="65">
        <v>0.1861333</v>
      </c>
      <c r="E34" s="66">
        <v>0.1860957</v>
      </c>
      <c r="F34" s="66">
        <v>0.11726399999999999</v>
      </c>
      <c r="G34" s="66">
        <v>0.13587109999999999</v>
      </c>
      <c r="H34" s="66">
        <f t="shared" si="0"/>
        <v>0.11167998</v>
      </c>
      <c r="I34" s="66">
        <f t="shared" si="1"/>
        <v>0.271754618</v>
      </c>
      <c r="J34" s="66">
        <v>0.74418810000000002</v>
      </c>
      <c r="K34" s="66">
        <f t="shared" si="2"/>
        <v>0.25872528699999997</v>
      </c>
      <c r="L34" s="66">
        <v>0.74418810000000002</v>
      </c>
      <c r="M34" s="66">
        <v>2.5921349999999999</v>
      </c>
      <c r="N34" s="65">
        <f t="shared" si="3"/>
        <v>0.1938075038109589</v>
      </c>
      <c r="O34" s="65">
        <f t="shared" si="4"/>
        <v>0.11293694660273972</v>
      </c>
      <c r="P34" s="65"/>
      <c r="Q34" s="65"/>
    </row>
    <row r="35" spans="1:17" x14ac:dyDescent="0.25">
      <c r="A35">
        <v>1624</v>
      </c>
      <c r="B35" s="65">
        <v>55.069789999999998</v>
      </c>
      <c r="C35" s="65"/>
      <c r="D35" s="65">
        <v>0.17280000000000001</v>
      </c>
      <c r="E35" s="66">
        <v>0.1727651</v>
      </c>
      <c r="F35" s="66">
        <v>0.108864</v>
      </c>
      <c r="G35" s="66">
        <v>0.12613820000000001</v>
      </c>
      <c r="H35" s="66">
        <f t="shared" si="0"/>
        <v>0.10368000000000001</v>
      </c>
      <c r="I35" s="66">
        <f t="shared" si="1"/>
        <v>0.25228800000000001</v>
      </c>
      <c r="J35" s="66">
        <v>0.69087949999999998</v>
      </c>
      <c r="K35" s="66">
        <f t="shared" si="2"/>
        <v>0.24019199999999999</v>
      </c>
      <c r="L35" s="66">
        <v>0.69087949999999998</v>
      </c>
      <c r="M35" s="66">
        <v>2.4064519999999998</v>
      </c>
      <c r="N35" s="65">
        <f t="shared" si="3"/>
        <v>0.17992447150684929</v>
      </c>
      <c r="O35" s="65">
        <f t="shared" si="4"/>
        <v>0.10484691479452057</v>
      </c>
      <c r="P35" s="65"/>
      <c r="Q35" s="65"/>
    </row>
    <row r="36" spans="1:17" x14ac:dyDescent="0.25">
      <c r="A36">
        <v>1625</v>
      </c>
      <c r="B36" s="65">
        <v>55.069789999999998</v>
      </c>
      <c r="C36" s="65"/>
      <c r="D36" s="65">
        <v>0.1375333</v>
      </c>
      <c r="E36" s="66">
        <v>0.13750560000000001</v>
      </c>
      <c r="F36" s="66">
        <v>8.6646000000000001E-2</v>
      </c>
      <c r="G36" s="66">
        <v>0.1003947</v>
      </c>
      <c r="H36" s="66">
        <f t="shared" si="0"/>
        <v>8.2519979999999993E-2</v>
      </c>
      <c r="I36" s="66">
        <f t="shared" si="1"/>
        <v>0.20079861799999998</v>
      </c>
      <c r="J36" s="66">
        <v>0.54987819999999998</v>
      </c>
      <c r="K36" s="66">
        <f t="shared" si="2"/>
        <v>0.191171287</v>
      </c>
      <c r="L36" s="66">
        <v>0.54987819999999998</v>
      </c>
      <c r="M36" s="66">
        <v>1.9153199999999999</v>
      </c>
      <c r="N36" s="65">
        <f t="shared" si="3"/>
        <v>0.14320375153698631</v>
      </c>
      <c r="O36" s="65">
        <f t="shared" si="4"/>
        <v>8.3448747863013692E-2</v>
      </c>
      <c r="P36" s="65"/>
      <c r="Q36" s="65"/>
    </row>
    <row r="37" spans="1:17" x14ac:dyDescent="0.25">
      <c r="A37">
        <v>1626</v>
      </c>
      <c r="B37" s="65">
        <v>55.069789999999998</v>
      </c>
      <c r="C37" s="65"/>
      <c r="D37" s="65">
        <v>0.17506669999999999</v>
      </c>
      <c r="E37" s="66">
        <v>0.1750313</v>
      </c>
      <c r="F37" s="66">
        <v>0.110292</v>
      </c>
      <c r="G37" s="66">
        <v>0.12779280000000001</v>
      </c>
      <c r="H37" s="66">
        <f t="shared" si="0"/>
        <v>0.10504002</v>
      </c>
      <c r="I37" s="66">
        <f t="shared" si="1"/>
        <v>0.25559738199999998</v>
      </c>
      <c r="J37" s="66">
        <v>0.69994190000000001</v>
      </c>
      <c r="K37" s="66">
        <f t="shared" si="2"/>
        <v>0.24334271299999996</v>
      </c>
      <c r="L37" s="66">
        <v>0.69994190000000001</v>
      </c>
      <c r="M37" s="66">
        <v>2.438018</v>
      </c>
      <c r="N37" s="65">
        <f t="shared" si="3"/>
        <v>0.18228461372328764</v>
      </c>
      <c r="O37" s="65">
        <f t="shared" si="4"/>
        <v>0.10622222956164384</v>
      </c>
      <c r="P37" s="65"/>
      <c r="Q37" s="65"/>
    </row>
    <row r="38" spans="1:17" x14ac:dyDescent="0.25">
      <c r="A38">
        <v>1627</v>
      </c>
      <c r="B38" s="65">
        <v>55.069789999999998</v>
      </c>
      <c r="C38" s="65"/>
      <c r="D38" s="65">
        <v>0.22120000000000001</v>
      </c>
      <c r="E38" s="66">
        <v>0.2211553</v>
      </c>
      <c r="F38" s="66">
        <v>0.13935600000000001</v>
      </c>
      <c r="G38" s="66">
        <v>0.16146859999999999</v>
      </c>
      <c r="H38" s="66">
        <f t="shared" si="0"/>
        <v>0.13272</v>
      </c>
      <c r="I38" s="66">
        <f t="shared" si="1"/>
        <v>0.32295200000000002</v>
      </c>
      <c r="J38" s="66">
        <v>0.88438969999999995</v>
      </c>
      <c r="K38" s="66">
        <f t="shared" si="2"/>
        <v>0.30746799999999996</v>
      </c>
      <c r="L38" s="66">
        <v>0.88438969999999995</v>
      </c>
      <c r="M38" s="66">
        <v>3.0804819999999999</v>
      </c>
      <c r="N38" s="65">
        <f t="shared" si="3"/>
        <v>0.23031998394520545</v>
      </c>
      <c r="O38" s="65">
        <f t="shared" si="4"/>
        <v>0.13421376553424655</v>
      </c>
      <c r="P38" s="65"/>
      <c r="Q38" s="65"/>
    </row>
    <row r="39" spans="1:17" x14ac:dyDescent="0.25">
      <c r="A39">
        <v>1628</v>
      </c>
      <c r="B39" s="65">
        <v>55.069789999999998</v>
      </c>
      <c r="C39" s="65"/>
      <c r="D39" s="65">
        <v>0.18286669999999999</v>
      </c>
      <c r="E39" s="66">
        <v>0.18282970000000001</v>
      </c>
      <c r="F39" s="66">
        <v>0.115206</v>
      </c>
      <c r="G39" s="66">
        <v>0.13348650000000001</v>
      </c>
      <c r="H39" s="66">
        <f t="shared" si="0"/>
        <v>0.10972001999999999</v>
      </c>
      <c r="I39" s="66">
        <f t="shared" si="1"/>
        <v>0.26698538199999999</v>
      </c>
      <c r="J39" s="66">
        <v>0.73112750000000004</v>
      </c>
      <c r="K39" s="66">
        <f t="shared" si="2"/>
        <v>0.25418471299999995</v>
      </c>
      <c r="L39" s="66">
        <v>0.73112750000000004</v>
      </c>
      <c r="M39" s="66">
        <v>2.546643</v>
      </c>
      <c r="N39" s="65">
        <f t="shared" si="3"/>
        <v>0.19040620446301371</v>
      </c>
      <c r="O39" s="65">
        <f t="shared" si="4"/>
        <v>0.11095489657534247</v>
      </c>
      <c r="P39" s="65"/>
      <c r="Q39" s="65"/>
    </row>
    <row r="40" spans="1:17" x14ac:dyDescent="0.25">
      <c r="A40">
        <v>1629</v>
      </c>
      <c r="B40" s="65">
        <v>55.069789999999998</v>
      </c>
      <c r="C40" s="65"/>
      <c r="D40" s="65">
        <v>0.1627333</v>
      </c>
      <c r="E40" s="66">
        <v>0.1627005</v>
      </c>
      <c r="F40" s="66">
        <v>0.102522</v>
      </c>
      <c r="G40" s="66">
        <v>0.1187899</v>
      </c>
      <c r="H40" s="66">
        <f t="shared" si="0"/>
        <v>9.7639980000000001E-2</v>
      </c>
      <c r="I40" s="66">
        <f t="shared" si="1"/>
        <v>0.237590618</v>
      </c>
      <c r="J40" s="66">
        <v>0.65063150000000003</v>
      </c>
      <c r="K40" s="66">
        <f t="shared" si="2"/>
        <v>0.22619928699999997</v>
      </c>
      <c r="L40" s="66">
        <v>0.65063150000000003</v>
      </c>
      <c r="M40" s="66">
        <v>2.2662610000000001</v>
      </c>
      <c r="N40" s="65">
        <f t="shared" si="3"/>
        <v>0.16944273855068492</v>
      </c>
      <c r="O40" s="65">
        <f t="shared" si="4"/>
        <v>9.873893301369864E-2</v>
      </c>
      <c r="P40" s="65"/>
      <c r="Q40" s="65"/>
    </row>
    <row r="41" spans="1:17" x14ac:dyDescent="0.25">
      <c r="A41">
        <v>1630</v>
      </c>
      <c r="B41" s="65">
        <v>55.069789999999998</v>
      </c>
      <c r="C41" s="65"/>
      <c r="D41" s="65">
        <v>0.1628667</v>
      </c>
      <c r="E41" s="66">
        <v>0.1628338</v>
      </c>
      <c r="F41" s="66">
        <v>0.102606</v>
      </c>
      <c r="G41" s="66">
        <v>0.1188872</v>
      </c>
      <c r="H41" s="66">
        <f t="shared" si="0"/>
        <v>9.7720020000000005E-2</v>
      </c>
      <c r="I41" s="66">
        <f t="shared" si="1"/>
        <v>0.23778538199999999</v>
      </c>
      <c r="J41" s="66">
        <v>0.65116459999999998</v>
      </c>
      <c r="K41" s="66">
        <f t="shared" si="2"/>
        <v>0.22638471299999999</v>
      </c>
      <c r="L41" s="66">
        <v>0.65116459999999998</v>
      </c>
      <c r="M41" s="66">
        <v>2.2681179999999999</v>
      </c>
      <c r="N41" s="65">
        <f t="shared" si="3"/>
        <v>0.16958161794246576</v>
      </c>
      <c r="O41" s="65">
        <f t="shared" si="4"/>
        <v>9.881984441095891E-2</v>
      </c>
      <c r="P41" s="65"/>
      <c r="Q41" s="65"/>
    </row>
    <row r="42" spans="1:17" x14ac:dyDescent="0.25">
      <c r="A42">
        <v>1631</v>
      </c>
      <c r="B42" s="65">
        <v>55.069789999999998</v>
      </c>
      <c r="C42" s="65"/>
      <c r="D42" s="65">
        <v>0.1638</v>
      </c>
      <c r="E42" s="66">
        <v>0.16376689999999999</v>
      </c>
      <c r="F42" s="66">
        <v>0.10319399999999999</v>
      </c>
      <c r="G42" s="66">
        <v>0.11956849999999999</v>
      </c>
      <c r="H42" s="66">
        <f t="shared" si="0"/>
        <v>9.8279999999999992E-2</v>
      </c>
      <c r="I42" s="66">
        <f t="shared" si="1"/>
        <v>0.239148</v>
      </c>
      <c r="J42" s="66">
        <v>0.65489620000000004</v>
      </c>
      <c r="K42" s="66">
        <f t="shared" si="2"/>
        <v>0.227682</v>
      </c>
      <c r="L42" s="66">
        <v>0.65489620000000004</v>
      </c>
      <c r="M42" s="66">
        <v>2.2811159999999999</v>
      </c>
      <c r="N42" s="65">
        <f t="shared" si="3"/>
        <v>0.17055340367123287</v>
      </c>
      <c r="O42" s="65">
        <f t="shared" si="4"/>
        <v>9.9386136767123281E-2</v>
      </c>
      <c r="P42" s="65"/>
      <c r="Q42" s="65"/>
    </row>
    <row r="43" spans="1:17" x14ac:dyDescent="0.25">
      <c r="A43">
        <v>1632</v>
      </c>
      <c r="B43" s="65">
        <v>55.069789999999998</v>
      </c>
      <c r="C43" s="65"/>
      <c r="D43" s="65">
        <v>0.1986667</v>
      </c>
      <c r="E43" s="66">
        <v>0.19862650000000001</v>
      </c>
      <c r="F43" s="66">
        <v>0.12515999999999999</v>
      </c>
      <c r="G43" s="66">
        <v>0.14502000000000001</v>
      </c>
      <c r="H43" s="66">
        <f t="shared" si="0"/>
        <v>0.11920001999999999</v>
      </c>
      <c r="I43" s="66">
        <f t="shared" si="1"/>
        <v>0.29005338199999997</v>
      </c>
      <c r="J43" s="66">
        <v>0.79429819999999995</v>
      </c>
      <c r="K43" s="66">
        <f t="shared" si="2"/>
        <v>0.27614671299999999</v>
      </c>
      <c r="L43" s="66">
        <v>0.79429819999999995</v>
      </c>
      <c r="M43" s="66">
        <v>2.7666770000000001</v>
      </c>
      <c r="N43" s="65">
        <f t="shared" si="3"/>
        <v>0.2068576297780822</v>
      </c>
      <c r="O43" s="65">
        <f t="shared" si="4"/>
        <v>0.1205415974520548</v>
      </c>
      <c r="P43" s="65"/>
      <c r="Q43" s="65"/>
    </row>
    <row r="44" spans="1:17" x14ac:dyDescent="0.25">
      <c r="A44">
        <v>1633</v>
      </c>
      <c r="B44" s="65">
        <v>55.069789999999998</v>
      </c>
      <c r="C44" s="65"/>
      <c r="D44" s="65">
        <v>0.1956667</v>
      </c>
      <c r="E44" s="66">
        <v>0.1956272</v>
      </c>
      <c r="F44" s="66">
        <v>0.12327</v>
      </c>
      <c r="G44" s="66">
        <v>0.14283009999999999</v>
      </c>
      <c r="H44" s="66">
        <f t="shared" si="0"/>
        <v>0.11740001999999999</v>
      </c>
      <c r="I44" s="66">
        <f t="shared" si="1"/>
        <v>0.28567338199999998</v>
      </c>
      <c r="J44" s="66">
        <v>0.78230379999999999</v>
      </c>
      <c r="K44" s="66">
        <f t="shared" si="2"/>
        <v>0.27197671299999998</v>
      </c>
      <c r="L44" s="66">
        <v>0.78230379999999999</v>
      </c>
      <c r="M44" s="66">
        <v>2.724898</v>
      </c>
      <c r="N44" s="65">
        <f t="shared" si="3"/>
        <v>0.2037339503808219</v>
      </c>
      <c r="O44" s="65">
        <f t="shared" si="4"/>
        <v>0.11872134309589041</v>
      </c>
      <c r="P44" s="65"/>
      <c r="Q44" s="65"/>
    </row>
    <row r="45" spans="1:17" x14ac:dyDescent="0.25">
      <c r="A45">
        <v>1634</v>
      </c>
      <c r="B45" s="65">
        <v>55.069789999999998</v>
      </c>
      <c r="C45" s="65"/>
      <c r="D45" s="65">
        <v>0.23119999999999999</v>
      </c>
      <c r="E45" s="66">
        <v>0.23115330000000001</v>
      </c>
      <c r="F45" s="66">
        <v>0.14565600000000001</v>
      </c>
      <c r="G45" s="66">
        <v>0.16876820000000001</v>
      </c>
      <c r="H45" s="66">
        <f t="shared" si="0"/>
        <v>0.13871999999999998</v>
      </c>
      <c r="I45" s="66">
        <f t="shared" si="1"/>
        <v>0.33755199999999996</v>
      </c>
      <c r="J45" s="66">
        <v>0.9243711</v>
      </c>
      <c r="K45" s="66">
        <f t="shared" si="2"/>
        <v>0.32136799999999999</v>
      </c>
      <c r="L45" s="66">
        <v>0.9243711</v>
      </c>
      <c r="M45" s="66">
        <v>3.2197439999999999</v>
      </c>
      <c r="N45" s="65">
        <f t="shared" si="3"/>
        <v>0.24073227731506844</v>
      </c>
      <c r="O45" s="65">
        <f t="shared" si="4"/>
        <v>0.14028128071232876</v>
      </c>
      <c r="P45" s="65"/>
      <c r="Q45" s="65"/>
    </row>
    <row r="46" spans="1:17" x14ac:dyDescent="0.25">
      <c r="A46">
        <v>1635</v>
      </c>
      <c r="B46" s="65">
        <v>55.069789999999998</v>
      </c>
      <c r="C46" s="65"/>
      <c r="D46" s="65">
        <v>0.26900000000000002</v>
      </c>
      <c r="E46" s="66">
        <v>0.26894570000000001</v>
      </c>
      <c r="F46" s="66">
        <v>0.16947000000000001</v>
      </c>
      <c r="G46" s="66">
        <v>0.19636100000000001</v>
      </c>
      <c r="H46" s="66">
        <f t="shared" si="0"/>
        <v>0.16140000000000002</v>
      </c>
      <c r="I46" s="66">
        <f t="shared" si="1"/>
        <v>0.39274000000000003</v>
      </c>
      <c r="J46" s="66">
        <v>1.075501</v>
      </c>
      <c r="K46" s="66">
        <f t="shared" si="2"/>
        <v>0.37391000000000002</v>
      </c>
      <c r="L46" s="66">
        <v>1.075501</v>
      </c>
      <c r="M46" s="66">
        <v>3.7461549999999999</v>
      </c>
      <c r="N46" s="65">
        <f t="shared" si="3"/>
        <v>0.2800907594520548</v>
      </c>
      <c r="O46" s="65">
        <f t="shared" si="4"/>
        <v>0.16321655808219179</v>
      </c>
      <c r="P46" s="65"/>
      <c r="Q46" s="65"/>
    </row>
    <row r="47" spans="1:17" x14ac:dyDescent="0.25">
      <c r="A47">
        <v>1636</v>
      </c>
      <c r="B47" s="65">
        <v>55.069789999999998</v>
      </c>
      <c r="C47" s="65"/>
      <c r="D47" s="65">
        <v>0.31913330000000001</v>
      </c>
      <c r="E47" s="66">
        <v>0.31906889999999999</v>
      </c>
      <c r="F47" s="66">
        <v>0.20105400000000001</v>
      </c>
      <c r="G47" s="66">
        <v>0.23295660000000001</v>
      </c>
      <c r="H47" s="66">
        <f t="shared" si="0"/>
        <v>0.19147997999999999</v>
      </c>
      <c r="I47" s="66">
        <f t="shared" si="1"/>
        <v>0.46593461800000002</v>
      </c>
      <c r="J47" s="66">
        <v>1.275941</v>
      </c>
      <c r="K47" s="66">
        <f t="shared" si="2"/>
        <v>0.443595287</v>
      </c>
      <c r="L47" s="66">
        <v>1.275941</v>
      </c>
      <c r="M47" s="66">
        <v>4.4443229999999998</v>
      </c>
      <c r="N47" s="65">
        <f t="shared" si="3"/>
        <v>0.33229103334520549</v>
      </c>
      <c r="O47" s="65">
        <f t="shared" si="4"/>
        <v>0.19363508178082192</v>
      </c>
      <c r="P47" s="65"/>
      <c r="Q47" s="65"/>
    </row>
    <row r="48" spans="1:17" x14ac:dyDescent="0.25">
      <c r="A48">
        <v>1637</v>
      </c>
      <c r="B48" s="65">
        <v>55.069789999999998</v>
      </c>
      <c r="C48" s="65"/>
      <c r="D48" s="65">
        <v>0.39600000000000002</v>
      </c>
      <c r="E48" s="66">
        <v>0.39591999999999999</v>
      </c>
      <c r="F48" s="66">
        <v>0.24948000000000001</v>
      </c>
      <c r="G48" s="66">
        <v>0.28906670000000001</v>
      </c>
      <c r="H48" s="66">
        <f t="shared" si="0"/>
        <v>0.23760000000000001</v>
      </c>
      <c r="I48" s="66">
        <f t="shared" si="1"/>
        <v>0.57816000000000001</v>
      </c>
      <c r="J48" s="66">
        <v>1.5832649999999999</v>
      </c>
      <c r="K48" s="66">
        <f t="shared" si="2"/>
        <v>0.55044000000000004</v>
      </c>
      <c r="L48" s="66">
        <v>1.5832649999999999</v>
      </c>
      <c r="M48" s="66">
        <v>5.514786</v>
      </c>
      <c r="N48" s="65">
        <f t="shared" si="3"/>
        <v>0.41232690054794524</v>
      </c>
      <c r="O48" s="65">
        <f t="shared" si="4"/>
        <v>0.24027416958904113</v>
      </c>
      <c r="P48" s="65"/>
      <c r="Q48" s="65"/>
    </row>
    <row r="49" spans="1:17" x14ac:dyDescent="0.25">
      <c r="A49">
        <v>1638</v>
      </c>
      <c r="B49" s="65">
        <v>55.069789999999998</v>
      </c>
      <c r="C49" s="65"/>
      <c r="D49" s="65">
        <v>0.3360667</v>
      </c>
      <c r="E49" s="66">
        <v>0.33599879999999999</v>
      </c>
      <c r="F49" s="66">
        <v>0.21172199999999999</v>
      </c>
      <c r="G49" s="66">
        <v>0.24531739999999999</v>
      </c>
      <c r="H49" s="66">
        <f t="shared" si="0"/>
        <v>0.20164002</v>
      </c>
      <c r="I49" s="66">
        <f t="shared" si="1"/>
        <v>0.49065738199999998</v>
      </c>
      <c r="J49" s="66">
        <v>1.3436429999999999</v>
      </c>
      <c r="K49" s="66">
        <f t="shared" si="2"/>
        <v>0.46713271299999998</v>
      </c>
      <c r="L49" s="66">
        <v>1.3436429999999999</v>
      </c>
      <c r="M49" s="66">
        <v>4.6801399999999997</v>
      </c>
      <c r="N49" s="65">
        <f t="shared" si="3"/>
        <v>0.34992256884657535</v>
      </c>
      <c r="O49" s="65">
        <f t="shared" si="4"/>
        <v>0.20390945383561643</v>
      </c>
      <c r="P49" s="65"/>
      <c r="Q49" s="65"/>
    </row>
    <row r="50" spans="1:17" x14ac:dyDescent="0.25">
      <c r="A50">
        <v>1639</v>
      </c>
      <c r="B50" s="65">
        <v>55.069789999999998</v>
      </c>
      <c r="C50" s="65"/>
      <c r="D50" s="65">
        <v>0.22333330000000001</v>
      </c>
      <c r="E50" s="66">
        <v>0.22328819999999999</v>
      </c>
      <c r="F50" s="66">
        <v>0.14069999999999999</v>
      </c>
      <c r="G50" s="66">
        <v>0.1630258</v>
      </c>
      <c r="H50" s="66">
        <f t="shared" si="0"/>
        <v>0.13399997999999999</v>
      </c>
      <c r="I50" s="66">
        <f t="shared" si="1"/>
        <v>0.32606661800000003</v>
      </c>
      <c r="J50" s="66">
        <v>0.89291909999999997</v>
      </c>
      <c r="K50" s="66">
        <f t="shared" si="2"/>
        <v>0.310433287</v>
      </c>
      <c r="L50" s="66">
        <v>0.89291909999999997</v>
      </c>
      <c r="M50" s="66">
        <v>3.1101909999999999</v>
      </c>
      <c r="N50" s="65">
        <f t="shared" si="3"/>
        <v>0.2325412460027397</v>
      </c>
      <c r="O50" s="65">
        <f t="shared" si="4"/>
        <v>0.13550814934246577</v>
      </c>
      <c r="P50" s="65"/>
      <c r="Q50" s="65"/>
    </row>
    <row r="51" spans="1:17" x14ac:dyDescent="0.25">
      <c r="A51">
        <v>1640</v>
      </c>
      <c r="B51" s="65">
        <v>55.069789999999998</v>
      </c>
      <c r="C51" s="65"/>
      <c r="D51" s="65">
        <v>0.22</v>
      </c>
      <c r="E51" s="66">
        <v>0.2199556</v>
      </c>
      <c r="F51" s="66">
        <v>0.1386</v>
      </c>
      <c r="G51" s="66">
        <v>0.1605926</v>
      </c>
      <c r="H51" s="66">
        <f t="shared" si="0"/>
        <v>0.13200000000000001</v>
      </c>
      <c r="I51" s="66">
        <f t="shared" si="1"/>
        <v>0.32119999999999999</v>
      </c>
      <c r="J51" s="66">
        <v>0.87959189999999998</v>
      </c>
      <c r="K51" s="66">
        <f t="shared" si="2"/>
        <v>0.30579999999999996</v>
      </c>
      <c r="L51" s="66">
        <v>0.87959189999999998</v>
      </c>
      <c r="M51" s="66">
        <v>3.0637699999999999</v>
      </c>
      <c r="N51" s="65">
        <f t="shared" si="3"/>
        <v>0.22907051008219176</v>
      </c>
      <c r="O51" s="65">
        <f t="shared" si="4"/>
        <v>0.13348565380821917</v>
      </c>
      <c r="P51" s="65"/>
      <c r="Q51" s="65"/>
    </row>
    <row r="52" spans="1:17" x14ac:dyDescent="0.25">
      <c r="A52">
        <v>1641</v>
      </c>
      <c r="B52" s="65">
        <v>55.069789999999998</v>
      </c>
      <c r="C52" s="65"/>
      <c r="D52" s="65">
        <v>0.32333329999999999</v>
      </c>
      <c r="E52" s="66">
        <v>0.3232681</v>
      </c>
      <c r="F52" s="66">
        <v>0.20369999999999999</v>
      </c>
      <c r="G52" s="66">
        <v>0.2360225</v>
      </c>
      <c r="H52" s="66">
        <f t="shared" si="0"/>
        <v>0.19399997999999999</v>
      </c>
      <c r="I52" s="66">
        <f t="shared" si="1"/>
        <v>0.47206661799999999</v>
      </c>
      <c r="J52" s="66">
        <v>1.292734</v>
      </c>
      <c r="K52" s="66">
        <f t="shared" si="2"/>
        <v>0.44943328699999996</v>
      </c>
      <c r="L52" s="66">
        <v>1.292734</v>
      </c>
      <c r="M52" s="66">
        <v>4.5028129999999997</v>
      </c>
      <c r="N52" s="65">
        <f t="shared" si="3"/>
        <v>0.33666422101643834</v>
      </c>
      <c r="O52" s="65">
        <f t="shared" si="4"/>
        <v>0.19618346726027397</v>
      </c>
      <c r="P52" s="65"/>
      <c r="Q52" s="65"/>
    </row>
    <row r="53" spans="1:17" x14ac:dyDescent="0.25">
      <c r="A53">
        <v>1642</v>
      </c>
      <c r="B53" s="65">
        <v>55.069789999999998</v>
      </c>
      <c r="C53" s="65"/>
      <c r="D53" s="65">
        <v>0.38</v>
      </c>
      <c r="E53" s="66">
        <v>0.37992330000000002</v>
      </c>
      <c r="F53" s="66">
        <v>0.2394</v>
      </c>
      <c r="G53" s="66">
        <v>0.2773872</v>
      </c>
      <c r="H53" s="66">
        <f t="shared" si="0"/>
        <v>0.22799999999999998</v>
      </c>
      <c r="I53" s="66">
        <f t="shared" si="1"/>
        <v>0.55479999999999996</v>
      </c>
      <c r="J53" s="66">
        <v>1.5192950000000001</v>
      </c>
      <c r="K53" s="66">
        <f t="shared" si="2"/>
        <v>0.5282</v>
      </c>
      <c r="L53" s="66">
        <v>1.5192950000000001</v>
      </c>
      <c r="M53" s="66">
        <v>5.2919660000000004</v>
      </c>
      <c r="N53" s="65">
        <f t="shared" si="3"/>
        <v>0.39566723890410954</v>
      </c>
      <c r="O53" s="65">
        <f t="shared" si="4"/>
        <v>0.23056612136986304</v>
      </c>
      <c r="P53" s="65"/>
      <c r="Q53" s="65"/>
    </row>
    <row r="54" spans="1:17" x14ac:dyDescent="0.25">
      <c r="A54">
        <v>1643</v>
      </c>
      <c r="B54" s="65">
        <v>55.069789999999998</v>
      </c>
      <c r="C54" s="65"/>
      <c r="D54" s="65">
        <v>0.25</v>
      </c>
      <c r="E54" s="66">
        <v>0.24994949999999999</v>
      </c>
      <c r="F54" s="66">
        <v>0.1575</v>
      </c>
      <c r="G54" s="66">
        <v>0.1824916</v>
      </c>
      <c r="H54" s="66">
        <f t="shared" si="0"/>
        <v>0.15</v>
      </c>
      <c r="I54" s="66">
        <f t="shared" si="1"/>
        <v>0.36499999999999999</v>
      </c>
      <c r="J54" s="66">
        <v>0.99953630000000004</v>
      </c>
      <c r="K54" s="66">
        <f t="shared" si="2"/>
        <v>0.34749999999999998</v>
      </c>
      <c r="L54" s="66">
        <v>0.99953630000000004</v>
      </c>
      <c r="M54" s="66">
        <v>3.481557</v>
      </c>
      <c r="N54" s="65">
        <f t="shared" si="3"/>
        <v>0.26030739523287677</v>
      </c>
      <c r="O54" s="65">
        <f t="shared" si="4"/>
        <v>0.15168824378082194</v>
      </c>
      <c r="P54" s="65"/>
      <c r="Q54" s="65"/>
    </row>
    <row r="55" spans="1:17" x14ac:dyDescent="0.25">
      <c r="A55">
        <v>1644</v>
      </c>
      <c r="B55" s="65">
        <v>55.069789999999998</v>
      </c>
      <c r="C55" s="65"/>
      <c r="D55" s="65">
        <v>0.20666670000000001</v>
      </c>
      <c r="E55" s="66">
        <v>0.2066249</v>
      </c>
      <c r="F55" s="66">
        <v>0.13020000000000001</v>
      </c>
      <c r="G55" s="66">
        <v>0.15085970000000001</v>
      </c>
      <c r="H55" s="66">
        <f t="shared" si="0"/>
        <v>0.12400002</v>
      </c>
      <c r="I55" s="66">
        <f t="shared" si="1"/>
        <v>0.30173338199999999</v>
      </c>
      <c r="J55" s="66">
        <v>0.82628330000000005</v>
      </c>
      <c r="K55" s="66">
        <f t="shared" si="2"/>
        <v>0.28726671300000001</v>
      </c>
      <c r="L55" s="66">
        <v>0.82628330000000005</v>
      </c>
      <c r="M55" s="66">
        <v>2.8780869999999998</v>
      </c>
      <c r="N55" s="65">
        <f t="shared" si="3"/>
        <v>0.21518746681917805</v>
      </c>
      <c r="O55" s="65">
        <f t="shared" si="4"/>
        <v>0.12539561569863014</v>
      </c>
      <c r="P55" s="65"/>
      <c r="Q55" s="65"/>
    </row>
    <row r="56" spans="1:17" x14ac:dyDescent="0.25">
      <c r="A56">
        <v>1645</v>
      </c>
      <c r="B56" s="65">
        <v>55.069789999999998</v>
      </c>
      <c r="C56" s="65"/>
      <c r="D56" s="65">
        <v>0.2</v>
      </c>
      <c r="E56" s="66">
        <v>0.19995959999999999</v>
      </c>
      <c r="F56" s="66">
        <v>0.126</v>
      </c>
      <c r="G56" s="66">
        <v>0.14599329999999999</v>
      </c>
      <c r="H56" s="66">
        <f t="shared" si="0"/>
        <v>0.12</v>
      </c>
      <c r="I56" s="66">
        <f t="shared" si="1"/>
        <v>0.29199999999999998</v>
      </c>
      <c r="J56" s="66">
        <v>0.79962900000000003</v>
      </c>
      <c r="K56" s="66">
        <f t="shared" si="2"/>
        <v>0.27799999999999997</v>
      </c>
      <c r="L56" s="66">
        <v>0.79962900000000003</v>
      </c>
      <c r="M56" s="66">
        <v>2.7852450000000002</v>
      </c>
      <c r="N56" s="65">
        <f t="shared" si="3"/>
        <v>0.20824591260273975</v>
      </c>
      <c r="O56" s="65">
        <f t="shared" si="4"/>
        <v>0.12135059534246577</v>
      </c>
      <c r="P56" s="65"/>
      <c r="Q56" s="65"/>
    </row>
    <row r="57" spans="1:17" x14ac:dyDescent="0.25">
      <c r="A57">
        <v>1646</v>
      </c>
      <c r="B57" s="65">
        <v>55.069789999999998</v>
      </c>
      <c r="C57" s="65"/>
      <c r="D57" s="65">
        <v>0.18</v>
      </c>
      <c r="E57" s="66">
        <v>0.1799637</v>
      </c>
      <c r="F57" s="66">
        <v>0.1134</v>
      </c>
      <c r="G57" s="66">
        <v>0.13139400000000001</v>
      </c>
      <c r="H57" s="66">
        <f t="shared" si="0"/>
        <v>0.108</v>
      </c>
      <c r="I57" s="66">
        <f t="shared" si="1"/>
        <v>0.26279999999999998</v>
      </c>
      <c r="J57" s="66">
        <v>0.71966609999999998</v>
      </c>
      <c r="K57" s="66">
        <f t="shared" si="2"/>
        <v>0.25019999999999998</v>
      </c>
      <c r="L57" s="66">
        <v>0.71966609999999998</v>
      </c>
      <c r="M57" s="66">
        <v>2.5067210000000002</v>
      </c>
      <c r="N57" s="65">
        <f t="shared" si="3"/>
        <v>0.18742133156164387</v>
      </c>
      <c r="O57" s="65">
        <f t="shared" si="4"/>
        <v>0.10921554865753424</v>
      </c>
      <c r="P57" s="65"/>
      <c r="Q57" s="65"/>
    </row>
    <row r="58" spans="1:17" x14ac:dyDescent="0.25">
      <c r="A58">
        <v>1647</v>
      </c>
      <c r="B58" s="65">
        <v>55.069789999999998</v>
      </c>
      <c r="C58" s="65"/>
      <c r="D58" s="65">
        <v>0.16333329999999999</v>
      </c>
      <c r="E58" s="66">
        <v>0.16330040000000001</v>
      </c>
      <c r="F58" s="66">
        <v>0.10290000000000001</v>
      </c>
      <c r="G58" s="66">
        <v>0.11922779999999999</v>
      </c>
      <c r="H58" s="66">
        <f t="shared" si="0"/>
        <v>9.7999979999999987E-2</v>
      </c>
      <c r="I58" s="66">
        <f t="shared" si="1"/>
        <v>0.23846661799999996</v>
      </c>
      <c r="J58" s="66">
        <v>0.65303040000000001</v>
      </c>
      <c r="K58" s="66">
        <f t="shared" si="2"/>
        <v>0.22703328699999997</v>
      </c>
      <c r="L58" s="66">
        <v>0.65303040000000001</v>
      </c>
      <c r="M58" s="66">
        <v>2.2746170000000001</v>
      </c>
      <c r="N58" s="65">
        <f t="shared" si="3"/>
        <v>0.17006747794794522</v>
      </c>
      <c r="O58" s="65">
        <f t="shared" si="4"/>
        <v>9.9102970931506842E-2</v>
      </c>
      <c r="P58" s="65"/>
      <c r="Q58" s="65"/>
    </row>
    <row r="59" spans="1:17" x14ac:dyDescent="0.25">
      <c r="A59">
        <v>1648</v>
      </c>
      <c r="B59" s="65">
        <v>55.069789999999998</v>
      </c>
      <c r="C59" s="65"/>
      <c r="D59" s="65">
        <v>0.18666669999999999</v>
      </c>
      <c r="E59" s="66">
        <v>0.18662899999999999</v>
      </c>
      <c r="F59" s="66">
        <v>0.1176</v>
      </c>
      <c r="G59" s="66">
        <v>0.1362604</v>
      </c>
      <c r="H59" s="66">
        <f t="shared" si="0"/>
        <v>0.11200001999999999</v>
      </c>
      <c r="I59" s="66">
        <f t="shared" si="1"/>
        <v>0.27253338199999999</v>
      </c>
      <c r="J59" s="66">
        <v>0.74632039999999999</v>
      </c>
      <c r="K59" s="66">
        <f t="shared" si="2"/>
        <v>0.25946671299999996</v>
      </c>
      <c r="L59" s="66">
        <v>0.74632039999999999</v>
      </c>
      <c r="M59" s="66">
        <v>2.5995620000000002</v>
      </c>
      <c r="N59" s="65">
        <f t="shared" si="3"/>
        <v>0.19436288029863011</v>
      </c>
      <c r="O59" s="65">
        <f t="shared" si="4"/>
        <v>0.11326056353424656</v>
      </c>
      <c r="P59" s="65"/>
      <c r="Q59" s="65"/>
    </row>
    <row r="60" spans="1:17" x14ac:dyDescent="0.25">
      <c r="A60">
        <v>1649</v>
      </c>
      <c r="B60" s="65">
        <v>55.069789999999998</v>
      </c>
      <c r="C60" s="65"/>
      <c r="D60" s="65">
        <v>0.19533329999999999</v>
      </c>
      <c r="E60" s="66">
        <v>0.19529389999999999</v>
      </c>
      <c r="F60" s="66">
        <v>0.12306</v>
      </c>
      <c r="G60" s="66">
        <v>0.14258680000000001</v>
      </c>
      <c r="H60" s="66">
        <f t="shared" si="0"/>
        <v>0.11719997999999998</v>
      </c>
      <c r="I60" s="66">
        <f t="shared" si="1"/>
        <v>0.28518661799999995</v>
      </c>
      <c r="J60" s="66">
        <v>0.78097099999999997</v>
      </c>
      <c r="K60" s="66">
        <f t="shared" si="2"/>
        <v>0.27151328699999994</v>
      </c>
      <c r="L60" s="66">
        <v>0.78097099999999997</v>
      </c>
      <c r="M60" s="66">
        <v>2.720256</v>
      </c>
      <c r="N60" s="65">
        <f t="shared" si="3"/>
        <v>0.20338682019452053</v>
      </c>
      <c r="O60" s="65">
        <f t="shared" si="4"/>
        <v>0.11851907739726027</v>
      </c>
      <c r="P60" s="65"/>
      <c r="Q60" s="65"/>
    </row>
    <row r="61" spans="1:17" x14ac:dyDescent="0.25">
      <c r="A61">
        <v>1650</v>
      </c>
      <c r="B61" s="65">
        <v>75.307460000000006</v>
      </c>
      <c r="C61" s="65"/>
      <c r="D61" s="65">
        <v>0.26</v>
      </c>
      <c r="E61" s="66">
        <v>0.2599475</v>
      </c>
      <c r="F61" s="66">
        <v>0.1638</v>
      </c>
      <c r="G61" s="66">
        <v>0.1897913</v>
      </c>
      <c r="H61" s="66">
        <f t="shared" si="0"/>
        <v>0.156</v>
      </c>
      <c r="I61" s="66">
        <f t="shared" si="1"/>
        <v>0.37959999999999999</v>
      </c>
      <c r="J61" s="66">
        <v>1.0395179999999999</v>
      </c>
      <c r="K61" s="66">
        <f t="shared" si="2"/>
        <v>0.3614</v>
      </c>
      <c r="L61" s="66">
        <v>1.0395179999999999</v>
      </c>
      <c r="M61" s="66">
        <v>3.620819</v>
      </c>
      <c r="N61" s="65">
        <f t="shared" si="3"/>
        <v>0.27071969835616438</v>
      </c>
      <c r="O61" s="65">
        <f t="shared" si="4"/>
        <v>0.15775578465753429</v>
      </c>
      <c r="P61" s="65"/>
      <c r="Q61" s="65"/>
    </row>
    <row r="62" spans="1:17" x14ac:dyDescent="0.25">
      <c r="A62">
        <v>1651</v>
      </c>
      <c r="B62" s="65">
        <v>75.307460000000006</v>
      </c>
      <c r="C62" s="65"/>
      <c r="D62" s="65">
        <v>0.2286639</v>
      </c>
      <c r="E62" s="66">
        <v>0.22861770000000001</v>
      </c>
      <c r="F62" s="66">
        <v>0.1440582</v>
      </c>
      <c r="G62" s="66">
        <v>0.16691700000000001</v>
      </c>
      <c r="H62" s="66">
        <f t="shared" si="0"/>
        <v>0.13719834</v>
      </c>
      <c r="I62" s="66">
        <f t="shared" si="1"/>
        <v>0.33384929400000002</v>
      </c>
      <c r="J62" s="66">
        <v>0.91423140000000003</v>
      </c>
      <c r="K62" s="66">
        <f t="shared" si="2"/>
        <v>0.317842821</v>
      </c>
      <c r="L62" s="66">
        <v>0.91423140000000003</v>
      </c>
      <c r="M62" s="66">
        <v>3.1844250000000001</v>
      </c>
      <c r="N62" s="65">
        <f t="shared" si="3"/>
        <v>0.23809161115890412</v>
      </c>
      <c r="O62" s="65">
        <f t="shared" si="4"/>
        <v>0.13874250353424658</v>
      </c>
      <c r="P62" s="65"/>
      <c r="Q62" s="65"/>
    </row>
    <row r="63" spans="1:17" x14ac:dyDescent="0.25">
      <c r="A63">
        <v>1652</v>
      </c>
      <c r="B63" s="65">
        <v>75.307460000000006</v>
      </c>
      <c r="C63" s="65"/>
      <c r="D63" s="65">
        <v>0.24363409999999999</v>
      </c>
      <c r="E63" s="66">
        <v>0.24358489999999999</v>
      </c>
      <c r="F63" s="66">
        <v>0.1534895</v>
      </c>
      <c r="G63" s="66">
        <v>0.17784469999999999</v>
      </c>
      <c r="H63" s="66">
        <f t="shared" si="0"/>
        <v>0.14618045999999998</v>
      </c>
      <c r="I63" s="66">
        <f t="shared" si="1"/>
        <v>0.35570578599999997</v>
      </c>
      <c r="J63" s="66">
        <v>0.97408470000000003</v>
      </c>
      <c r="K63" s="66">
        <f t="shared" si="2"/>
        <v>0.33865139899999996</v>
      </c>
      <c r="L63" s="66">
        <v>0.97408470000000003</v>
      </c>
      <c r="M63" s="66">
        <v>3.3929040000000001</v>
      </c>
      <c r="N63" s="65">
        <f t="shared" si="3"/>
        <v>0.25367903755342464</v>
      </c>
      <c r="O63" s="65">
        <f t="shared" si="4"/>
        <v>0.14782571745205481</v>
      </c>
      <c r="P63" s="65"/>
      <c r="Q63" s="65"/>
    </row>
    <row r="64" spans="1:17" x14ac:dyDescent="0.25">
      <c r="A64">
        <v>1653</v>
      </c>
      <c r="B64" s="65">
        <v>75.307460000000006</v>
      </c>
      <c r="C64" s="65"/>
      <c r="D64" s="65">
        <v>0.26372620000000002</v>
      </c>
      <c r="E64" s="66">
        <v>0.26367299999999999</v>
      </c>
      <c r="F64" s="66">
        <v>0.1661475</v>
      </c>
      <c r="G64" s="66">
        <v>0.1925113</v>
      </c>
      <c r="H64" s="66">
        <f t="shared" si="0"/>
        <v>0.15823572</v>
      </c>
      <c r="I64" s="66">
        <f t="shared" si="1"/>
        <v>0.38504025200000003</v>
      </c>
      <c r="J64" s="66">
        <v>1.054416</v>
      </c>
      <c r="K64" s="66">
        <f t="shared" si="2"/>
        <v>0.36657941799999999</v>
      </c>
      <c r="L64" s="66">
        <v>1.054416</v>
      </c>
      <c r="M64" s="66">
        <v>3.6727110000000001</v>
      </c>
      <c r="N64" s="65">
        <f t="shared" si="3"/>
        <v>0.27459953669589038</v>
      </c>
      <c r="O64" s="65">
        <f t="shared" si="4"/>
        <v>0.16001667287671234</v>
      </c>
      <c r="P64" s="65"/>
      <c r="Q64" s="65"/>
    </row>
    <row r="65" spans="1:17" x14ac:dyDescent="0.25">
      <c r="A65">
        <v>1654</v>
      </c>
      <c r="B65" s="65">
        <v>75.307460000000006</v>
      </c>
      <c r="C65" s="65"/>
      <c r="D65" s="65">
        <v>0.27090389999999998</v>
      </c>
      <c r="E65" s="66">
        <v>0.27084910000000001</v>
      </c>
      <c r="F65" s="66">
        <v>0.1706694</v>
      </c>
      <c r="G65" s="66">
        <v>0.1977507</v>
      </c>
      <c r="H65" s="66">
        <f t="shared" si="0"/>
        <v>0.16254233999999998</v>
      </c>
      <c r="I65" s="66">
        <f t="shared" si="1"/>
        <v>0.39551969399999998</v>
      </c>
      <c r="J65" s="66">
        <v>1.083113</v>
      </c>
      <c r="K65" s="66">
        <f t="shared" si="2"/>
        <v>0.37655642099999992</v>
      </c>
      <c r="L65" s="66">
        <v>1.083113</v>
      </c>
      <c r="M65" s="66">
        <v>3.7726679999999999</v>
      </c>
      <c r="N65" s="65">
        <f t="shared" si="3"/>
        <v>0.28207313285753427</v>
      </c>
      <c r="O65" s="65">
        <f t="shared" si="4"/>
        <v>0.16437172232876709</v>
      </c>
      <c r="P65" s="65"/>
      <c r="Q65" s="65"/>
    </row>
    <row r="66" spans="1:17" x14ac:dyDescent="0.25">
      <c r="A66">
        <v>1655</v>
      </c>
      <c r="B66" s="65">
        <v>75.307460000000006</v>
      </c>
      <c r="C66" s="65"/>
      <c r="D66" s="65">
        <v>0.28331299999999998</v>
      </c>
      <c r="E66" s="66">
        <v>0.2832558</v>
      </c>
      <c r="F66" s="66">
        <v>0.17848720000000001</v>
      </c>
      <c r="G66" s="66">
        <v>0.20680899999999999</v>
      </c>
      <c r="H66" s="66">
        <f t="shared" si="0"/>
        <v>0.16998779999999999</v>
      </c>
      <c r="I66" s="66">
        <f t="shared" si="1"/>
        <v>0.41363697999999999</v>
      </c>
      <c r="J66" s="66">
        <v>1.132727</v>
      </c>
      <c r="K66" s="66">
        <f t="shared" si="2"/>
        <v>0.39380506999999992</v>
      </c>
      <c r="L66" s="66">
        <v>1.132727</v>
      </c>
      <c r="M66" s="66">
        <v>3.945481</v>
      </c>
      <c r="N66" s="65">
        <f t="shared" si="3"/>
        <v>0.29499388906849311</v>
      </c>
      <c r="O66" s="65">
        <f t="shared" si="4"/>
        <v>0.17190101890410961</v>
      </c>
      <c r="P66" s="65"/>
      <c r="Q66" s="65"/>
    </row>
    <row r="67" spans="1:17" x14ac:dyDescent="0.25">
      <c r="A67">
        <v>1656</v>
      </c>
      <c r="B67" s="65">
        <v>75.307460000000006</v>
      </c>
      <c r="C67" s="65"/>
      <c r="D67" s="65">
        <v>0.26372620000000002</v>
      </c>
      <c r="E67" s="66">
        <v>0.26367299999999999</v>
      </c>
      <c r="F67" s="66">
        <v>0.1661475</v>
      </c>
      <c r="G67" s="66">
        <v>0.1925113</v>
      </c>
      <c r="H67" s="66">
        <f t="shared" si="0"/>
        <v>0.15823572</v>
      </c>
      <c r="I67" s="66">
        <f t="shared" si="1"/>
        <v>0.38504025200000003</v>
      </c>
      <c r="J67" s="66">
        <v>1.054416</v>
      </c>
      <c r="K67" s="66">
        <f t="shared" si="2"/>
        <v>0.36657941799999999</v>
      </c>
      <c r="L67" s="66">
        <v>1.054416</v>
      </c>
      <c r="M67" s="66">
        <v>3.6727110000000001</v>
      </c>
      <c r="N67" s="65">
        <f t="shared" si="3"/>
        <v>0.27459953669589038</v>
      </c>
      <c r="O67" s="65">
        <f t="shared" si="4"/>
        <v>0.16001667287671234</v>
      </c>
      <c r="P67" s="65"/>
      <c r="Q67" s="65"/>
    </row>
    <row r="68" spans="1:17" x14ac:dyDescent="0.25">
      <c r="A68">
        <v>1657</v>
      </c>
      <c r="B68" s="65">
        <v>75.307460000000006</v>
      </c>
      <c r="C68" s="65"/>
      <c r="D68" s="65">
        <v>0.25648189999999998</v>
      </c>
      <c r="E68" s="66">
        <v>0.25643009999999999</v>
      </c>
      <c r="F68" s="66">
        <v>0.16158359999999999</v>
      </c>
      <c r="G68" s="66">
        <v>0.18722320000000001</v>
      </c>
      <c r="H68" s="66">
        <f t="shared" si="0"/>
        <v>0.15388913999999998</v>
      </c>
      <c r="I68" s="66">
        <f t="shared" si="1"/>
        <v>0.37446357399999997</v>
      </c>
      <c r="J68" s="66">
        <v>1.025452</v>
      </c>
      <c r="K68" s="66">
        <f t="shared" si="2"/>
        <v>0.35650984099999994</v>
      </c>
      <c r="L68" s="66">
        <v>1.025452</v>
      </c>
      <c r="M68" s="66">
        <v>3.571825</v>
      </c>
      <c r="N68" s="65">
        <f t="shared" si="3"/>
        <v>0.26705654370684934</v>
      </c>
      <c r="O68" s="65">
        <f t="shared" si="4"/>
        <v>0.15562116260273973</v>
      </c>
      <c r="P68" s="65"/>
      <c r="Q68" s="65"/>
    </row>
    <row r="69" spans="1:17" x14ac:dyDescent="0.25">
      <c r="A69">
        <v>1658</v>
      </c>
      <c r="B69" s="65">
        <v>75.307460000000006</v>
      </c>
      <c r="C69" s="65"/>
      <c r="D69" s="65">
        <v>0.30702950000000001</v>
      </c>
      <c r="E69" s="66">
        <v>0.30696760000000001</v>
      </c>
      <c r="F69" s="66">
        <v>0.19342860000000001</v>
      </c>
      <c r="G69" s="66">
        <v>0.2241213</v>
      </c>
      <c r="H69" s="66">
        <f t="shared" si="0"/>
        <v>0.18421770000000001</v>
      </c>
      <c r="I69" s="66">
        <f t="shared" si="1"/>
        <v>0.44826306999999999</v>
      </c>
      <c r="J69" s="66">
        <v>1.227549</v>
      </c>
      <c r="K69" s="66">
        <f t="shared" si="2"/>
        <v>0.42677100499999998</v>
      </c>
      <c r="L69" s="66">
        <v>1.227549</v>
      </c>
      <c r="M69" s="66">
        <v>4.2757630000000004</v>
      </c>
      <c r="N69" s="65">
        <f t="shared" si="3"/>
        <v>0.31968822510958905</v>
      </c>
      <c r="O69" s="65">
        <f t="shared" si="4"/>
        <v>0.18629109575342467</v>
      </c>
      <c r="P69" s="65"/>
      <c r="Q69" s="65"/>
    </row>
    <row r="70" spans="1:17" x14ac:dyDescent="0.25">
      <c r="A70">
        <v>1659</v>
      </c>
      <c r="B70" s="65">
        <v>75.307460000000006</v>
      </c>
      <c r="C70" s="65"/>
      <c r="D70" s="65">
        <v>0.31611660000000003</v>
      </c>
      <c r="E70" s="66">
        <v>0.31605280000000002</v>
      </c>
      <c r="F70" s="66">
        <v>0.19915350000000001</v>
      </c>
      <c r="G70" s="66">
        <v>0.2307545</v>
      </c>
      <c r="H70" s="66">
        <f t="shared" si="0"/>
        <v>0.18966996</v>
      </c>
      <c r="I70" s="66">
        <f t="shared" si="1"/>
        <v>0.46153023600000004</v>
      </c>
      <c r="J70" s="66">
        <v>1.2638799999999999</v>
      </c>
      <c r="K70" s="66">
        <f t="shared" si="2"/>
        <v>0.43940207400000003</v>
      </c>
      <c r="L70" s="66">
        <v>1.2638799999999999</v>
      </c>
      <c r="M70" s="66">
        <v>4.4023110000000001</v>
      </c>
      <c r="N70" s="65">
        <f t="shared" si="3"/>
        <v>0.32914995545753423</v>
      </c>
      <c r="O70" s="65">
        <f t="shared" si="4"/>
        <v>0.19180468657534247</v>
      </c>
      <c r="P70" s="65"/>
      <c r="Q70" s="65"/>
    </row>
    <row r="71" spans="1:17" x14ac:dyDescent="0.25">
      <c r="A71">
        <v>1660</v>
      </c>
      <c r="B71" s="65">
        <v>75.307460000000006</v>
      </c>
      <c r="C71" s="65"/>
      <c r="D71" s="65">
        <v>0.40482879999999999</v>
      </c>
      <c r="E71" s="66">
        <v>0.40474700000000002</v>
      </c>
      <c r="F71" s="66">
        <v>0.25504209999999999</v>
      </c>
      <c r="G71" s="66">
        <v>0.29551139999999998</v>
      </c>
      <c r="H71" s="66">
        <f t="shared" si="0"/>
        <v>0.24289727999999999</v>
      </c>
      <c r="I71" s="66">
        <f t="shared" si="1"/>
        <v>0.59105004799999994</v>
      </c>
      <c r="J71" s="66">
        <v>1.6185639999999999</v>
      </c>
      <c r="K71" s="66">
        <f t="shared" si="2"/>
        <v>0.56271203199999997</v>
      </c>
      <c r="L71" s="66">
        <v>1.6185639999999999</v>
      </c>
      <c r="M71" s="66">
        <v>5.6377370000000004</v>
      </c>
      <c r="N71" s="65">
        <f t="shared" si="3"/>
        <v>0.42151970426301377</v>
      </c>
      <c r="O71" s="65">
        <f t="shared" si="4"/>
        <v>0.24563106082191782</v>
      </c>
      <c r="P71" s="65"/>
      <c r="Q71" s="65"/>
    </row>
    <row r="72" spans="1:17" x14ac:dyDescent="0.25">
      <c r="A72">
        <v>1661</v>
      </c>
      <c r="B72" s="65">
        <v>75.307460000000006</v>
      </c>
      <c r="C72" s="65"/>
      <c r="D72" s="65">
        <v>0.33901229999999999</v>
      </c>
      <c r="E72" s="66">
        <v>0.33894390000000002</v>
      </c>
      <c r="F72" s="66">
        <v>0.21357780000000001</v>
      </c>
      <c r="G72" s="66">
        <v>0.24746760000000001</v>
      </c>
      <c r="H72" s="66">
        <f t="shared" si="0"/>
        <v>0.20340738</v>
      </c>
      <c r="I72" s="66">
        <f t="shared" si="1"/>
        <v>0.49495795799999998</v>
      </c>
      <c r="J72" s="66">
        <v>1.3554200000000001</v>
      </c>
      <c r="K72" s="66">
        <f t="shared" si="2"/>
        <v>0.47122709699999993</v>
      </c>
      <c r="L72" s="66">
        <v>1.3554200000000001</v>
      </c>
      <c r="M72" s="66">
        <v>4.7211619999999996</v>
      </c>
      <c r="N72" s="65">
        <f t="shared" si="3"/>
        <v>0.35298963260547944</v>
      </c>
      <c r="O72" s="65">
        <f t="shared" si="4"/>
        <v>0.20569672041095891</v>
      </c>
      <c r="P72" s="65"/>
      <c r="Q72" s="65"/>
    </row>
    <row r="73" spans="1:17" x14ac:dyDescent="0.25">
      <c r="A73">
        <v>1662</v>
      </c>
      <c r="B73" s="65">
        <v>75.307460000000006</v>
      </c>
      <c r="C73" s="65"/>
      <c r="D73" s="65">
        <v>0.30702950000000001</v>
      </c>
      <c r="E73" s="66">
        <v>0.30696760000000001</v>
      </c>
      <c r="F73" s="66">
        <v>0.19342860000000001</v>
      </c>
      <c r="G73" s="66">
        <v>0.2241213</v>
      </c>
      <c r="H73" s="66">
        <f t="shared" si="0"/>
        <v>0.18421770000000001</v>
      </c>
      <c r="I73" s="66">
        <f t="shared" si="1"/>
        <v>0.44826306999999999</v>
      </c>
      <c r="J73" s="66">
        <v>1.227549</v>
      </c>
      <c r="K73" s="66">
        <f t="shared" si="2"/>
        <v>0.42677100499999998</v>
      </c>
      <c r="L73" s="66">
        <v>1.227549</v>
      </c>
      <c r="M73" s="66">
        <v>4.2757630000000004</v>
      </c>
      <c r="N73" s="65">
        <f t="shared" si="3"/>
        <v>0.31968822510958905</v>
      </c>
      <c r="O73" s="65">
        <f t="shared" si="4"/>
        <v>0.18629109575342467</v>
      </c>
      <c r="P73" s="65"/>
      <c r="Q73" s="65"/>
    </row>
    <row r="74" spans="1:17" x14ac:dyDescent="0.25">
      <c r="A74">
        <v>1663</v>
      </c>
      <c r="B74" s="65">
        <v>75.307460000000006</v>
      </c>
      <c r="C74" s="65"/>
      <c r="D74" s="65">
        <v>0.37907659999999999</v>
      </c>
      <c r="E74" s="66">
        <v>0.37900010000000001</v>
      </c>
      <c r="F74" s="66">
        <v>0.23881830000000001</v>
      </c>
      <c r="G74" s="66">
        <v>0.27671319999999999</v>
      </c>
      <c r="H74" s="66">
        <f t="shared" si="0"/>
        <v>0.22744595999999997</v>
      </c>
      <c r="I74" s="66">
        <f t="shared" si="1"/>
        <v>0.55345183599999992</v>
      </c>
      <c r="J74" s="66">
        <v>1.515603</v>
      </c>
      <c r="K74" s="66">
        <f t="shared" si="2"/>
        <v>0.52691647399999997</v>
      </c>
      <c r="L74" s="66">
        <v>1.515603</v>
      </c>
      <c r="M74" s="66">
        <v>5.2791079999999999</v>
      </c>
      <c r="N74" s="65">
        <f t="shared" si="3"/>
        <v>0.39470577655342454</v>
      </c>
      <c r="O74" s="65">
        <f t="shared" si="4"/>
        <v>0.23000586410958901</v>
      </c>
      <c r="P74" s="65"/>
      <c r="Q74" s="65"/>
    </row>
    <row r="75" spans="1:17" x14ac:dyDescent="0.25">
      <c r="A75">
        <v>1664</v>
      </c>
      <c r="B75" s="65">
        <v>75.307460000000006</v>
      </c>
      <c r="C75" s="65"/>
      <c r="D75" s="65">
        <v>0.33014149999999998</v>
      </c>
      <c r="E75" s="66">
        <v>0.3300749</v>
      </c>
      <c r="F75" s="66">
        <v>0.20798920000000001</v>
      </c>
      <c r="G75" s="66">
        <v>0.24099219999999999</v>
      </c>
      <c r="H75" s="66">
        <f t="shared" si="0"/>
        <v>0.19808489999999998</v>
      </c>
      <c r="I75" s="66">
        <f t="shared" si="1"/>
        <v>0.48200658999999996</v>
      </c>
      <c r="J75" s="66">
        <v>1.3199540000000001</v>
      </c>
      <c r="K75" s="66">
        <f t="shared" si="2"/>
        <v>0.45889668499999992</v>
      </c>
      <c r="L75" s="66">
        <v>1.3199540000000001</v>
      </c>
      <c r="M75" s="66">
        <v>4.597626</v>
      </c>
      <c r="N75" s="65">
        <f t="shared" si="3"/>
        <v>0.34375311480821918</v>
      </c>
      <c r="O75" s="65">
        <f t="shared" si="4"/>
        <v>0.20031434945205479</v>
      </c>
      <c r="P75" s="65"/>
      <c r="Q75" s="65"/>
    </row>
    <row r="76" spans="1:17" x14ac:dyDescent="0.25">
      <c r="A76">
        <v>1665</v>
      </c>
      <c r="B76" s="65">
        <v>75.307460000000006</v>
      </c>
      <c r="C76" s="65"/>
      <c r="D76" s="65">
        <v>0.3748166</v>
      </c>
      <c r="E76" s="66">
        <v>0.37474089999999999</v>
      </c>
      <c r="F76" s="66">
        <v>0.2361345</v>
      </c>
      <c r="G76" s="66">
        <v>0.2736036</v>
      </c>
      <c r="H76" s="66">
        <f t="shared" ref="H76:H139" si="5">D76*0.6</f>
        <v>0.22488996</v>
      </c>
      <c r="I76" s="66">
        <f t="shared" ref="I76:I139" si="6">1.46*D76</f>
        <v>0.54723223600000004</v>
      </c>
      <c r="J76" s="66">
        <v>1.4985710000000001</v>
      </c>
      <c r="K76" s="66">
        <f t="shared" ref="K76:K139" si="7">1.39*D76</f>
        <v>0.520995074</v>
      </c>
      <c r="L76" s="66">
        <v>1.4985710000000001</v>
      </c>
      <c r="M76" s="66">
        <v>5.2197810000000002</v>
      </c>
      <c r="N76" s="65">
        <f t="shared" ref="N76:N139" si="8">(D76*D$10+E$10*E76+F$10*F76+G$10*G76+H$10*H76+I$10*I76+J$10*J76+K$10*K76+L$10*L76+M$10*M76)/365</f>
        <v>0.39027012888219176</v>
      </c>
      <c r="O76" s="65">
        <f t="shared" ref="O76:O139" si="9">(D$9*D76+E$9*E76+F$9*F76+G$9*G76+H$9*H76+I$9*I76+J$9*J76+L$9*L76+M$9*M76+K$9*K76)/365</f>
        <v>0.22742109917808218</v>
      </c>
      <c r="P76" s="65"/>
      <c r="Q76" s="65"/>
    </row>
    <row r="77" spans="1:17" x14ac:dyDescent="0.25">
      <c r="A77">
        <v>1666</v>
      </c>
      <c r="B77" s="65">
        <v>75.307460000000006</v>
      </c>
      <c r="C77" s="65"/>
      <c r="D77" s="65">
        <v>0.35271849999999999</v>
      </c>
      <c r="E77" s="66">
        <v>0.35264719999999999</v>
      </c>
      <c r="F77" s="66">
        <v>0.22221260000000001</v>
      </c>
      <c r="G77" s="66">
        <v>0.2574726</v>
      </c>
      <c r="H77" s="66">
        <f t="shared" si="5"/>
        <v>0.21163109999999999</v>
      </c>
      <c r="I77" s="66">
        <f t="shared" si="6"/>
        <v>0.51496900999999995</v>
      </c>
      <c r="J77" s="66">
        <v>1.41022</v>
      </c>
      <c r="K77" s="66">
        <f t="shared" si="7"/>
        <v>0.49027871499999998</v>
      </c>
      <c r="L77" s="66">
        <v>1.41022</v>
      </c>
      <c r="M77" s="66">
        <v>4.9120369999999998</v>
      </c>
      <c r="N77" s="65">
        <f t="shared" si="8"/>
        <v>0.36726092628767121</v>
      </c>
      <c r="O77" s="65">
        <f t="shared" si="9"/>
        <v>0.21401298068493152</v>
      </c>
      <c r="P77" s="65"/>
      <c r="Q77" s="65"/>
    </row>
    <row r="78" spans="1:17" x14ac:dyDescent="0.25">
      <c r="A78">
        <v>1667</v>
      </c>
      <c r="B78" s="65">
        <v>75.307460000000006</v>
      </c>
      <c r="C78" s="65"/>
      <c r="D78" s="65">
        <v>0.3657088</v>
      </c>
      <c r="E78" s="66">
        <v>0.36563489999999998</v>
      </c>
      <c r="F78" s="66">
        <v>0.2303965</v>
      </c>
      <c r="G78" s="66">
        <v>0.2669551</v>
      </c>
      <c r="H78" s="66">
        <f t="shared" si="5"/>
        <v>0.21942528</v>
      </c>
      <c r="I78" s="66">
        <f t="shared" si="6"/>
        <v>0.53393484800000002</v>
      </c>
      <c r="J78" s="66">
        <v>1.4621569999999999</v>
      </c>
      <c r="K78" s="66">
        <f t="shared" si="7"/>
        <v>0.50833523199999997</v>
      </c>
      <c r="L78" s="66">
        <v>1.4621569999999999</v>
      </c>
      <c r="M78" s="66">
        <v>5.0929440000000001</v>
      </c>
      <c r="N78" s="65">
        <f t="shared" si="8"/>
        <v>0.38078681796164388</v>
      </c>
      <c r="O78" s="65">
        <f t="shared" si="9"/>
        <v>0.22189489369863019</v>
      </c>
      <c r="P78" s="65"/>
      <c r="Q78" s="65"/>
    </row>
    <row r="79" spans="1:17" x14ac:dyDescent="0.25">
      <c r="A79">
        <v>1668</v>
      </c>
      <c r="B79" s="65">
        <v>75.307460000000006</v>
      </c>
      <c r="C79" s="65"/>
      <c r="D79" s="65">
        <v>0.34121770000000001</v>
      </c>
      <c r="E79" s="66">
        <v>0.34114879999999997</v>
      </c>
      <c r="F79" s="66">
        <v>0.21496709999999999</v>
      </c>
      <c r="G79" s="66">
        <v>0.24907750000000001</v>
      </c>
      <c r="H79" s="66">
        <f t="shared" si="5"/>
        <v>0.20473062</v>
      </c>
      <c r="I79" s="66">
        <f t="shared" si="6"/>
        <v>0.49817784199999998</v>
      </c>
      <c r="J79" s="66">
        <v>1.3642380000000001</v>
      </c>
      <c r="K79" s="66">
        <f t="shared" si="7"/>
        <v>0.47429260299999998</v>
      </c>
      <c r="L79" s="66">
        <v>1.3642380000000001</v>
      </c>
      <c r="M79" s="66">
        <v>4.7518750000000001</v>
      </c>
      <c r="N79" s="65">
        <f t="shared" si="8"/>
        <v>0.35528596575068494</v>
      </c>
      <c r="O79" s="65">
        <f t="shared" si="9"/>
        <v>0.20703486369863008</v>
      </c>
      <c r="P79" s="65"/>
      <c r="Q79" s="65"/>
    </row>
    <row r="80" spans="1:17" x14ac:dyDescent="0.25">
      <c r="A80">
        <v>1669</v>
      </c>
      <c r="B80" s="65">
        <v>75.307460000000006</v>
      </c>
      <c r="C80" s="65"/>
      <c r="D80" s="65">
        <v>0.36031550000000001</v>
      </c>
      <c r="E80" s="66">
        <v>0.36024279999999997</v>
      </c>
      <c r="F80" s="66">
        <v>0.2269988</v>
      </c>
      <c r="G80" s="66">
        <v>0.26301819999999998</v>
      </c>
      <c r="H80" s="66">
        <f t="shared" si="5"/>
        <v>0.2161893</v>
      </c>
      <c r="I80" s="66">
        <f t="shared" si="6"/>
        <v>0.52606063000000003</v>
      </c>
      <c r="J80" s="66">
        <v>1.4405939999999999</v>
      </c>
      <c r="K80" s="66">
        <f t="shared" si="7"/>
        <v>0.50083854500000002</v>
      </c>
      <c r="L80" s="66">
        <v>1.4405939999999999</v>
      </c>
      <c r="M80" s="66">
        <v>5.017836</v>
      </c>
      <c r="N80" s="65">
        <f t="shared" si="8"/>
        <v>0.37517117447945209</v>
      </c>
      <c r="O80" s="65">
        <f t="shared" si="9"/>
        <v>0.21862251136986305</v>
      </c>
      <c r="P80" s="65"/>
      <c r="Q80" s="65"/>
    </row>
    <row r="81" spans="1:17" x14ac:dyDescent="0.25">
      <c r="A81">
        <v>1670</v>
      </c>
      <c r="B81" s="65">
        <v>75.307460000000006</v>
      </c>
      <c r="C81" s="65"/>
      <c r="D81" s="65">
        <v>0.34121770000000001</v>
      </c>
      <c r="E81" s="66">
        <v>0.34114879999999997</v>
      </c>
      <c r="F81" s="66">
        <v>0.21496709999999999</v>
      </c>
      <c r="G81" s="66">
        <v>0.24907750000000001</v>
      </c>
      <c r="H81" s="66">
        <f t="shared" si="5"/>
        <v>0.20473062</v>
      </c>
      <c r="I81" s="66">
        <f t="shared" si="6"/>
        <v>0.49817784199999998</v>
      </c>
      <c r="J81" s="66">
        <v>1.3642380000000001</v>
      </c>
      <c r="K81" s="66">
        <f t="shared" si="7"/>
        <v>0.47429260299999998</v>
      </c>
      <c r="L81" s="66">
        <v>1.3642380000000001</v>
      </c>
      <c r="M81" s="66">
        <v>4.7518750000000001</v>
      </c>
      <c r="N81" s="65">
        <f t="shared" si="8"/>
        <v>0.35528596575068494</v>
      </c>
      <c r="O81" s="65">
        <f t="shared" si="9"/>
        <v>0.20703486369863008</v>
      </c>
      <c r="P81" s="65"/>
      <c r="Q81" s="65"/>
    </row>
    <row r="82" spans="1:17" x14ac:dyDescent="0.25">
      <c r="A82">
        <v>1671</v>
      </c>
      <c r="B82" s="65">
        <v>75.307460000000006</v>
      </c>
      <c r="C82" s="65"/>
      <c r="D82" s="65">
        <v>0.34121770000000001</v>
      </c>
      <c r="E82" s="66">
        <v>0.34114879999999997</v>
      </c>
      <c r="F82" s="66">
        <v>0.21496709999999999</v>
      </c>
      <c r="G82" s="66">
        <v>0.24907750000000001</v>
      </c>
      <c r="H82" s="66">
        <f t="shared" si="5"/>
        <v>0.20473062</v>
      </c>
      <c r="I82" s="66">
        <f t="shared" si="6"/>
        <v>0.49817784199999998</v>
      </c>
      <c r="J82" s="66">
        <v>1.3642380000000001</v>
      </c>
      <c r="K82" s="66">
        <f t="shared" si="7"/>
        <v>0.47429260299999998</v>
      </c>
      <c r="L82" s="66">
        <v>1.3642380000000001</v>
      </c>
      <c r="M82" s="66">
        <v>4.7518750000000001</v>
      </c>
      <c r="N82" s="65">
        <f t="shared" si="8"/>
        <v>0.35528596575068494</v>
      </c>
      <c r="O82" s="65">
        <f t="shared" si="9"/>
        <v>0.20703486369863008</v>
      </c>
      <c r="P82" s="65"/>
      <c r="Q82" s="65"/>
    </row>
    <row r="83" spans="1:17" x14ac:dyDescent="0.25">
      <c r="A83">
        <v>1672</v>
      </c>
      <c r="B83" s="65">
        <v>75.307460000000006</v>
      </c>
      <c r="C83" s="65"/>
      <c r="D83" s="65">
        <v>0.35598099999999999</v>
      </c>
      <c r="E83" s="66">
        <v>0.35590909999999998</v>
      </c>
      <c r="F83" s="66">
        <v>0.224268</v>
      </c>
      <c r="G83" s="66">
        <v>0.25985419999999998</v>
      </c>
      <c r="H83" s="66">
        <f t="shared" si="5"/>
        <v>0.21358859999999999</v>
      </c>
      <c r="I83" s="66">
        <f t="shared" si="6"/>
        <v>0.51973225999999995</v>
      </c>
      <c r="J83" s="66">
        <v>1.4232640000000001</v>
      </c>
      <c r="K83" s="66">
        <f t="shared" si="7"/>
        <v>0.49481358999999997</v>
      </c>
      <c r="L83" s="66">
        <v>1.4232640000000001</v>
      </c>
      <c r="M83" s="66">
        <v>4.9574730000000002</v>
      </c>
      <c r="N83" s="65">
        <f t="shared" si="8"/>
        <v>0.37065795745205482</v>
      </c>
      <c r="O83" s="65">
        <f t="shared" si="9"/>
        <v>0.21599254410958904</v>
      </c>
      <c r="P83" s="65"/>
      <c r="Q83" s="65"/>
    </row>
    <row r="84" spans="1:17" x14ac:dyDescent="0.25">
      <c r="A84">
        <v>1673</v>
      </c>
      <c r="B84" s="65">
        <v>75.307460000000006</v>
      </c>
      <c r="C84" s="65"/>
      <c r="D84" s="65">
        <v>0.3985745</v>
      </c>
      <c r="E84" s="66">
        <v>0.39849410000000002</v>
      </c>
      <c r="F84" s="66">
        <v>0.25110189999999999</v>
      </c>
      <c r="G84" s="66">
        <v>0.29094599999999998</v>
      </c>
      <c r="H84" s="66">
        <f t="shared" si="5"/>
        <v>0.23914469999999999</v>
      </c>
      <c r="I84" s="66">
        <f t="shared" si="6"/>
        <v>0.58191877000000003</v>
      </c>
      <c r="J84" s="66">
        <v>1.5935589999999999</v>
      </c>
      <c r="K84" s="66">
        <f t="shared" si="7"/>
        <v>0.55401855499999997</v>
      </c>
      <c r="L84" s="66">
        <v>1.5935589999999999</v>
      </c>
      <c r="M84" s="66">
        <v>5.5506399999999996</v>
      </c>
      <c r="N84" s="65">
        <f t="shared" si="8"/>
        <v>0.41500758141095889</v>
      </c>
      <c r="O84" s="65">
        <f t="shared" si="9"/>
        <v>0.24183627958904116</v>
      </c>
      <c r="P84" s="65"/>
      <c r="Q84" s="65"/>
    </row>
    <row r="85" spans="1:17" x14ac:dyDescent="0.25">
      <c r="A85">
        <v>1674</v>
      </c>
      <c r="B85" s="65">
        <v>75.307460000000006</v>
      </c>
      <c r="C85" s="65"/>
      <c r="D85" s="65">
        <v>0.41208430000000001</v>
      </c>
      <c r="E85" s="66">
        <v>0.41200100000000001</v>
      </c>
      <c r="F85" s="66">
        <v>0.25961309999999999</v>
      </c>
      <c r="G85" s="66">
        <v>0.30080770000000001</v>
      </c>
      <c r="H85" s="66">
        <f t="shared" si="5"/>
        <v>0.24725058</v>
      </c>
      <c r="I85" s="66">
        <f t="shared" si="6"/>
        <v>0.60164307800000005</v>
      </c>
      <c r="J85" s="66">
        <v>1.647573</v>
      </c>
      <c r="K85" s="66">
        <f t="shared" si="7"/>
        <v>0.57279717699999999</v>
      </c>
      <c r="L85" s="66">
        <v>1.647573</v>
      </c>
      <c r="M85" s="66">
        <v>5.7387790000000001</v>
      </c>
      <c r="N85" s="65">
        <f t="shared" si="8"/>
        <v>0.42907435463287669</v>
      </c>
      <c r="O85" s="65">
        <f t="shared" si="9"/>
        <v>0.25003336972602741</v>
      </c>
      <c r="P85" s="65"/>
      <c r="Q85" s="65"/>
    </row>
    <row r="86" spans="1:17" x14ac:dyDescent="0.25">
      <c r="A86">
        <v>1675</v>
      </c>
      <c r="B86" s="65">
        <v>75.307460000000006</v>
      </c>
      <c r="C86" s="65"/>
      <c r="D86" s="65">
        <v>0.3796081</v>
      </c>
      <c r="E86" s="66">
        <v>0.37953140000000002</v>
      </c>
      <c r="F86" s="66">
        <v>0.23915310000000001</v>
      </c>
      <c r="G86" s="66">
        <v>0.27710119999999999</v>
      </c>
      <c r="H86" s="66">
        <f t="shared" si="5"/>
        <v>0.22776485999999999</v>
      </c>
      <c r="I86" s="66">
        <f t="shared" si="6"/>
        <v>0.55422782599999998</v>
      </c>
      <c r="J86" s="66">
        <v>1.517728</v>
      </c>
      <c r="K86" s="66">
        <f t="shared" si="7"/>
        <v>0.52765525899999999</v>
      </c>
      <c r="L86" s="66">
        <v>1.517728</v>
      </c>
      <c r="M86" s="66">
        <v>5.2865080000000004</v>
      </c>
      <c r="N86" s="65">
        <f t="shared" si="8"/>
        <v>0.39525916999178079</v>
      </c>
      <c r="O86" s="65">
        <f t="shared" si="9"/>
        <v>0.23032834178082187</v>
      </c>
      <c r="P86" s="65"/>
      <c r="Q86" s="65"/>
    </row>
    <row r="87" spans="1:17" x14ac:dyDescent="0.25">
      <c r="A87">
        <v>1676</v>
      </c>
      <c r="B87" s="65">
        <v>75.307460000000006</v>
      </c>
      <c r="C87" s="65"/>
      <c r="D87" s="65">
        <v>0.36517070000000001</v>
      </c>
      <c r="E87" s="66">
        <v>0.365097</v>
      </c>
      <c r="F87" s="66">
        <v>0.2300575</v>
      </c>
      <c r="G87" s="66">
        <v>0.26656229999999997</v>
      </c>
      <c r="H87" s="66">
        <f t="shared" si="5"/>
        <v>0.21910241999999999</v>
      </c>
      <c r="I87" s="66">
        <f t="shared" si="6"/>
        <v>0.53314922200000003</v>
      </c>
      <c r="J87" s="66">
        <v>1.460005</v>
      </c>
      <c r="K87" s="66">
        <f t="shared" si="7"/>
        <v>0.50758727299999995</v>
      </c>
      <c r="L87" s="66">
        <v>1.460005</v>
      </c>
      <c r="M87" s="66">
        <v>5.0854499999999998</v>
      </c>
      <c r="N87" s="65">
        <f t="shared" si="8"/>
        <v>0.38022652714794519</v>
      </c>
      <c r="O87" s="65">
        <f t="shared" si="9"/>
        <v>0.22156839383561647</v>
      </c>
      <c r="P87" s="65"/>
      <c r="Q87" s="65"/>
    </row>
    <row r="88" spans="1:17" x14ac:dyDescent="0.25">
      <c r="A88">
        <v>1677</v>
      </c>
      <c r="B88" s="65">
        <v>75.307460000000006</v>
      </c>
      <c r="C88" s="65"/>
      <c r="D88" s="65">
        <v>0.34121770000000001</v>
      </c>
      <c r="E88" s="66">
        <v>0.34114879999999997</v>
      </c>
      <c r="F88" s="66">
        <v>0.21496709999999999</v>
      </c>
      <c r="G88" s="66">
        <v>0.24907750000000001</v>
      </c>
      <c r="H88" s="66">
        <f t="shared" si="5"/>
        <v>0.20473062</v>
      </c>
      <c r="I88" s="66">
        <f t="shared" si="6"/>
        <v>0.49817784199999998</v>
      </c>
      <c r="J88" s="66">
        <v>1.3642380000000001</v>
      </c>
      <c r="K88" s="66">
        <f t="shared" si="7"/>
        <v>0.47429260299999998</v>
      </c>
      <c r="L88" s="66">
        <v>1.3642380000000001</v>
      </c>
      <c r="M88" s="66">
        <v>4.7518750000000001</v>
      </c>
      <c r="N88" s="65">
        <f t="shared" si="8"/>
        <v>0.35528596575068494</v>
      </c>
      <c r="O88" s="65">
        <f t="shared" si="9"/>
        <v>0.20703486369863008</v>
      </c>
      <c r="P88" s="65"/>
      <c r="Q88" s="65"/>
    </row>
    <row r="89" spans="1:17" x14ac:dyDescent="0.25">
      <c r="A89">
        <v>1678</v>
      </c>
      <c r="B89" s="65">
        <v>75.307460000000006</v>
      </c>
      <c r="C89" s="65"/>
      <c r="D89" s="65">
        <v>0.33125470000000001</v>
      </c>
      <c r="E89" s="66">
        <v>0.33118779999999998</v>
      </c>
      <c r="F89" s="66">
        <v>0.2086905</v>
      </c>
      <c r="G89" s="66">
        <v>0.24180479999999999</v>
      </c>
      <c r="H89" s="66">
        <f t="shared" si="5"/>
        <v>0.19875282</v>
      </c>
      <c r="I89" s="66">
        <f t="shared" si="6"/>
        <v>0.48363186200000002</v>
      </c>
      <c r="J89" s="66">
        <v>1.3244039999999999</v>
      </c>
      <c r="K89" s="66">
        <f t="shared" si="7"/>
        <v>0.46044403299999997</v>
      </c>
      <c r="L89" s="66">
        <v>1.3244039999999999</v>
      </c>
      <c r="M89" s="66">
        <v>4.6131289999999998</v>
      </c>
      <c r="N89" s="65">
        <f t="shared" si="8"/>
        <v>0.34491218846301369</v>
      </c>
      <c r="O89" s="65">
        <f t="shared" si="9"/>
        <v>0.20098977273972604</v>
      </c>
      <c r="P89" s="65"/>
      <c r="Q89" s="65"/>
    </row>
    <row r="90" spans="1:17" x14ac:dyDescent="0.25">
      <c r="A90">
        <v>1679</v>
      </c>
      <c r="B90" s="65">
        <v>75.307460000000006</v>
      </c>
      <c r="C90" s="65"/>
      <c r="D90" s="65">
        <v>0.36517070000000001</v>
      </c>
      <c r="E90" s="66">
        <v>0.365097</v>
      </c>
      <c r="F90" s="66">
        <v>0.2300575</v>
      </c>
      <c r="G90" s="66">
        <v>0.26656229999999997</v>
      </c>
      <c r="H90" s="66">
        <f t="shared" si="5"/>
        <v>0.21910241999999999</v>
      </c>
      <c r="I90" s="66">
        <f t="shared" si="6"/>
        <v>0.53314922200000003</v>
      </c>
      <c r="J90" s="66">
        <v>1.460005</v>
      </c>
      <c r="K90" s="66">
        <f t="shared" si="7"/>
        <v>0.50758727299999995</v>
      </c>
      <c r="L90" s="66">
        <v>1.460005</v>
      </c>
      <c r="M90" s="66">
        <v>5.0854499999999998</v>
      </c>
      <c r="N90" s="65">
        <f t="shared" si="8"/>
        <v>0.38022652714794519</v>
      </c>
      <c r="O90" s="65">
        <f t="shared" si="9"/>
        <v>0.22156839383561647</v>
      </c>
      <c r="P90" s="65"/>
      <c r="Q90" s="65"/>
    </row>
    <row r="91" spans="1:17" x14ac:dyDescent="0.25">
      <c r="A91">
        <v>1680</v>
      </c>
      <c r="B91" s="65">
        <v>75.307460000000006</v>
      </c>
      <c r="C91" s="65"/>
      <c r="D91" s="65">
        <v>0.3796081</v>
      </c>
      <c r="E91" s="66">
        <v>0.37953140000000002</v>
      </c>
      <c r="F91" s="66">
        <v>0.23915310000000001</v>
      </c>
      <c r="G91" s="66">
        <v>0.27710119999999999</v>
      </c>
      <c r="H91" s="66">
        <f t="shared" si="5"/>
        <v>0.22776485999999999</v>
      </c>
      <c r="I91" s="66">
        <f t="shared" si="6"/>
        <v>0.55422782599999998</v>
      </c>
      <c r="J91" s="66">
        <v>1.517728</v>
      </c>
      <c r="K91" s="66">
        <f t="shared" si="7"/>
        <v>0.52765525899999999</v>
      </c>
      <c r="L91" s="66">
        <v>1.517728</v>
      </c>
      <c r="M91" s="66">
        <v>5.2865080000000004</v>
      </c>
      <c r="N91" s="65">
        <f t="shared" si="8"/>
        <v>0.39525916999178079</v>
      </c>
      <c r="O91" s="65">
        <f t="shared" si="9"/>
        <v>0.23032834178082187</v>
      </c>
      <c r="P91" s="65"/>
      <c r="Q91" s="65"/>
    </row>
    <row r="92" spans="1:17" x14ac:dyDescent="0.25">
      <c r="A92">
        <v>1681</v>
      </c>
      <c r="B92" s="65">
        <v>75.307460000000006</v>
      </c>
      <c r="C92" s="65"/>
      <c r="D92" s="65">
        <v>0.4213499</v>
      </c>
      <c r="E92" s="66">
        <v>0.4212649</v>
      </c>
      <c r="F92" s="66">
        <v>0.26545049999999998</v>
      </c>
      <c r="G92" s="66">
        <v>0.30757129999999999</v>
      </c>
      <c r="H92" s="66">
        <f t="shared" si="5"/>
        <v>0.25280994000000001</v>
      </c>
      <c r="I92" s="66">
        <f t="shared" si="6"/>
        <v>0.61517085399999993</v>
      </c>
      <c r="J92" s="66">
        <v>1.6846179999999999</v>
      </c>
      <c r="K92" s="66">
        <f t="shared" si="7"/>
        <v>0.58567636099999998</v>
      </c>
      <c r="L92" s="66">
        <v>1.6846179999999999</v>
      </c>
      <c r="M92" s="66">
        <v>5.8678150000000002</v>
      </c>
      <c r="N92" s="65">
        <f t="shared" si="8"/>
        <v>0.43872199318630134</v>
      </c>
      <c r="O92" s="65">
        <f t="shared" si="9"/>
        <v>0.25565531958904109</v>
      </c>
      <c r="P92" s="65"/>
      <c r="Q92" s="65"/>
    </row>
    <row r="93" spans="1:17" x14ac:dyDescent="0.25">
      <c r="A93">
        <v>1682</v>
      </c>
      <c r="B93" s="65">
        <v>75.307460000000006</v>
      </c>
      <c r="C93" s="65"/>
      <c r="D93" s="65">
        <v>0.35108329999999999</v>
      </c>
      <c r="E93" s="66">
        <v>0.35101250000000001</v>
      </c>
      <c r="F93" s="66">
        <v>0.2211825</v>
      </c>
      <c r="G93" s="66">
        <v>0.25627909999999998</v>
      </c>
      <c r="H93" s="66">
        <f t="shared" si="5"/>
        <v>0.21064997999999999</v>
      </c>
      <c r="I93" s="66">
        <f t="shared" si="6"/>
        <v>0.51258161800000002</v>
      </c>
      <c r="J93" s="66">
        <v>1.4036820000000001</v>
      </c>
      <c r="K93" s="66">
        <f t="shared" si="7"/>
        <v>0.48800578699999997</v>
      </c>
      <c r="L93" s="66">
        <v>1.4036820000000001</v>
      </c>
      <c r="M93" s="66">
        <v>4.8892660000000001</v>
      </c>
      <c r="N93" s="65">
        <f t="shared" si="8"/>
        <v>0.36555833252328773</v>
      </c>
      <c r="O93" s="65">
        <f t="shared" si="9"/>
        <v>0.21302086232876713</v>
      </c>
      <c r="P93" s="65"/>
      <c r="Q93" s="65"/>
    </row>
    <row r="94" spans="1:17" x14ac:dyDescent="0.25">
      <c r="A94">
        <v>1683</v>
      </c>
      <c r="B94" s="65">
        <v>75.307460000000006</v>
      </c>
      <c r="C94" s="65"/>
      <c r="D94" s="65">
        <v>0.31101620000000002</v>
      </c>
      <c r="E94" s="66">
        <v>0.31095339999999999</v>
      </c>
      <c r="F94" s="66">
        <v>0.19594020000000001</v>
      </c>
      <c r="G94" s="66">
        <v>0.22703139999999999</v>
      </c>
      <c r="H94" s="66">
        <f t="shared" si="5"/>
        <v>0.18660972000000001</v>
      </c>
      <c r="I94" s="66">
        <f t="shared" si="6"/>
        <v>0.454083652</v>
      </c>
      <c r="J94" s="66">
        <v>1.2434879999999999</v>
      </c>
      <c r="K94" s="66">
        <f t="shared" si="7"/>
        <v>0.43231251799999998</v>
      </c>
      <c r="L94" s="66">
        <v>1.2434879999999999</v>
      </c>
      <c r="M94" s="66">
        <v>4.3312819999999999</v>
      </c>
      <c r="N94" s="65">
        <f t="shared" si="8"/>
        <v>0.32383926984657535</v>
      </c>
      <c r="O94" s="65">
        <f t="shared" si="9"/>
        <v>0.18871000958904111</v>
      </c>
      <c r="P94" s="65"/>
      <c r="Q94" s="65"/>
    </row>
    <row r="95" spans="1:17" x14ac:dyDescent="0.25">
      <c r="A95">
        <v>1684</v>
      </c>
      <c r="B95" s="65">
        <v>75.307460000000006</v>
      </c>
      <c r="C95" s="65"/>
      <c r="D95" s="65">
        <v>0.31611660000000003</v>
      </c>
      <c r="E95" s="66">
        <v>0.31605280000000002</v>
      </c>
      <c r="F95" s="66">
        <v>0.19915350000000001</v>
      </c>
      <c r="G95" s="66">
        <v>0.2307545</v>
      </c>
      <c r="H95" s="66">
        <f t="shared" si="5"/>
        <v>0.18966996</v>
      </c>
      <c r="I95" s="66">
        <f t="shared" si="6"/>
        <v>0.46153023600000004</v>
      </c>
      <c r="J95" s="66">
        <v>1.2638799999999999</v>
      </c>
      <c r="K95" s="66">
        <f t="shared" si="7"/>
        <v>0.43940207400000003</v>
      </c>
      <c r="L95" s="66">
        <v>1.2638799999999999</v>
      </c>
      <c r="M95" s="66">
        <v>4.4023110000000001</v>
      </c>
      <c r="N95" s="65">
        <f t="shared" si="8"/>
        <v>0.32914995545753423</v>
      </c>
      <c r="O95" s="65">
        <f t="shared" si="9"/>
        <v>0.19180468657534247</v>
      </c>
      <c r="P95" s="65"/>
      <c r="Q95" s="65"/>
    </row>
    <row r="96" spans="1:17" x14ac:dyDescent="0.25">
      <c r="A96">
        <v>1685</v>
      </c>
      <c r="B96" s="65">
        <v>75.307460000000006</v>
      </c>
      <c r="C96" s="65"/>
      <c r="D96" s="65">
        <v>0.29090329999999998</v>
      </c>
      <c r="E96" s="66">
        <v>0.29084450000000001</v>
      </c>
      <c r="F96" s="66">
        <v>0.18326909999999999</v>
      </c>
      <c r="G96" s="66">
        <v>0.2123496</v>
      </c>
      <c r="H96" s="66">
        <f t="shared" si="5"/>
        <v>0.17454197999999999</v>
      </c>
      <c r="I96" s="66">
        <f t="shared" si="6"/>
        <v>0.42471881799999994</v>
      </c>
      <c r="J96" s="66">
        <v>1.163073</v>
      </c>
      <c r="K96" s="66">
        <f t="shared" si="7"/>
        <v>0.40435558699999996</v>
      </c>
      <c r="L96" s="66">
        <v>1.163073</v>
      </c>
      <c r="M96" s="66">
        <v>4.0511850000000003</v>
      </c>
      <c r="N96" s="65">
        <f t="shared" si="8"/>
        <v>0.30289709827671235</v>
      </c>
      <c r="O96" s="65">
        <f t="shared" si="9"/>
        <v>0.17650641986301369</v>
      </c>
      <c r="P96" s="65"/>
      <c r="Q96" s="65"/>
    </row>
    <row r="97" spans="1:17" x14ac:dyDescent="0.25">
      <c r="A97">
        <v>1686</v>
      </c>
      <c r="B97" s="65">
        <v>75.307460000000006</v>
      </c>
      <c r="C97" s="65"/>
      <c r="D97" s="65">
        <v>0.34341840000000001</v>
      </c>
      <c r="E97" s="66">
        <v>0.34334900000000002</v>
      </c>
      <c r="F97" s="66">
        <v>0.21635360000000001</v>
      </c>
      <c r="G97" s="66">
        <v>0.25068390000000002</v>
      </c>
      <c r="H97" s="66">
        <f t="shared" si="5"/>
        <v>0.20605103999999999</v>
      </c>
      <c r="I97" s="66">
        <f t="shared" si="6"/>
        <v>0.50139086399999999</v>
      </c>
      <c r="J97" s="66">
        <v>1.3730370000000001</v>
      </c>
      <c r="K97" s="66">
        <f t="shared" si="7"/>
        <v>0.477351576</v>
      </c>
      <c r="L97" s="66">
        <v>1.3730370000000001</v>
      </c>
      <c r="M97" s="66">
        <v>4.7825220000000002</v>
      </c>
      <c r="N97" s="65">
        <f t="shared" si="8"/>
        <v>0.35757739700821928</v>
      </c>
      <c r="O97" s="65">
        <f t="shared" si="9"/>
        <v>0.20837013616438357</v>
      </c>
      <c r="P97" s="65"/>
      <c r="Q97" s="65"/>
    </row>
    <row r="98" spans="1:17" x14ac:dyDescent="0.25">
      <c r="A98">
        <v>1687</v>
      </c>
      <c r="B98" s="65">
        <v>75.307460000000006</v>
      </c>
      <c r="C98" s="65"/>
      <c r="D98" s="65">
        <v>0.35598099999999999</v>
      </c>
      <c r="E98" s="66">
        <v>0.35590909999999998</v>
      </c>
      <c r="F98" s="66">
        <v>0.224268</v>
      </c>
      <c r="G98" s="66">
        <v>0.25985419999999998</v>
      </c>
      <c r="H98" s="66">
        <f t="shared" si="5"/>
        <v>0.21358859999999999</v>
      </c>
      <c r="I98" s="66">
        <f t="shared" si="6"/>
        <v>0.51973225999999995</v>
      </c>
      <c r="J98" s="66">
        <v>1.4232640000000001</v>
      </c>
      <c r="K98" s="66">
        <f t="shared" si="7"/>
        <v>0.49481358999999997</v>
      </c>
      <c r="L98" s="66">
        <v>1.4232640000000001</v>
      </c>
      <c r="M98" s="66">
        <v>4.9574730000000002</v>
      </c>
      <c r="N98" s="65">
        <f t="shared" si="8"/>
        <v>0.37065795745205482</v>
      </c>
      <c r="O98" s="65">
        <f t="shared" si="9"/>
        <v>0.21599254410958904</v>
      </c>
      <c r="P98" s="65"/>
      <c r="Q98" s="65"/>
    </row>
    <row r="99" spans="1:17" x14ac:dyDescent="0.25">
      <c r="A99">
        <v>1688</v>
      </c>
      <c r="B99" s="65">
        <v>75.307460000000006</v>
      </c>
      <c r="C99" s="65"/>
      <c r="D99" s="65">
        <v>0.31611660000000003</v>
      </c>
      <c r="E99" s="66">
        <v>0.31605280000000002</v>
      </c>
      <c r="F99" s="66">
        <v>0.19915350000000001</v>
      </c>
      <c r="G99" s="66">
        <v>0.2307545</v>
      </c>
      <c r="H99" s="66">
        <f t="shared" si="5"/>
        <v>0.18966996</v>
      </c>
      <c r="I99" s="66">
        <f t="shared" si="6"/>
        <v>0.46153023600000004</v>
      </c>
      <c r="J99" s="66">
        <v>1.2638799999999999</v>
      </c>
      <c r="K99" s="66">
        <f t="shared" si="7"/>
        <v>0.43940207400000003</v>
      </c>
      <c r="L99" s="66">
        <v>1.2638799999999999</v>
      </c>
      <c r="M99" s="66">
        <v>4.4023110000000001</v>
      </c>
      <c r="N99" s="65">
        <f t="shared" si="8"/>
        <v>0.32914995545753423</v>
      </c>
      <c r="O99" s="65">
        <f t="shared" si="9"/>
        <v>0.19180468657534247</v>
      </c>
      <c r="P99" s="65"/>
      <c r="Q99" s="65"/>
    </row>
    <row r="100" spans="1:17" x14ac:dyDescent="0.25">
      <c r="A100">
        <v>1689</v>
      </c>
      <c r="B100" s="65">
        <v>75.307460000000006</v>
      </c>
      <c r="C100" s="65"/>
      <c r="D100" s="65">
        <v>0.35598099999999999</v>
      </c>
      <c r="E100" s="66">
        <v>0.35590909999999998</v>
      </c>
      <c r="F100" s="66">
        <v>0.224268</v>
      </c>
      <c r="G100" s="66">
        <v>0.25985419999999998</v>
      </c>
      <c r="H100" s="66">
        <f t="shared" si="5"/>
        <v>0.21358859999999999</v>
      </c>
      <c r="I100" s="66">
        <f t="shared" si="6"/>
        <v>0.51973225999999995</v>
      </c>
      <c r="J100" s="66">
        <v>1.4232640000000001</v>
      </c>
      <c r="K100" s="66">
        <f t="shared" si="7"/>
        <v>0.49481358999999997</v>
      </c>
      <c r="L100" s="66">
        <v>1.4232640000000001</v>
      </c>
      <c r="M100" s="66">
        <v>4.9574730000000002</v>
      </c>
      <c r="N100" s="65">
        <f t="shared" si="8"/>
        <v>0.37065795745205482</v>
      </c>
      <c r="O100" s="65">
        <f t="shared" si="9"/>
        <v>0.21599254410958904</v>
      </c>
      <c r="P100" s="65"/>
      <c r="Q100" s="65"/>
    </row>
    <row r="101" spans="1:17" x14ac:dyDescent="0.25">
      <c r="A101">
        <v>1690</v>
      </c>
      <c r="B101" s="65">
        <v>75.307460000000006</v>
      </c>
      <c r="C101" s="65"/>
      <c r="D101" s="65">
        <v>0.32118940000000001</v>
      </c>
      <c r="E101" s="66">
        <v>0.32112459999999998</v>
      </c>
      <c r="F101" s="66">
        <v>0.20234930000000001</v>
      </c>
      <c r="G101" s="66">
        <v>0.23445750000000001</v>
      </c>
      <c r="H101" s="66">
        <f t="shared" si="5"/>
        <v>0.19271363999999999</v>
      </c>
      <c r="I101" s="66">
        <f t="shared" si="6"/>
        <v>0.46893652400000002</v>
      </c>
      <c r="J101" s="66">
        <v>1.284162</v>
      </c>
      <c r="K101" s="66">
        <f t="shared" si="7"/>
        <v>0.44645326600000002</v>
      </c>
      <c r="L101" s="66">
        <v>1.284162</v>
      </c>
      <c r="M101" s="66">
        <v>4.4729570000000001</v>
      </c>
      <c r="N101" s="65">
        <f t="shared" si="8"/>
        <v>0.3344319180219178</v>
      </c>
      <c r="O101" s="65">
        <f t="shared" si="9"/>
        <v>0.1948826383561644</v>
      </c>
      <c r="P101" s="65"/>
      <c r="Q101" s="65"/>
    </row>
    <row r="102" spans="1:17" x14ac:dyDescent="0.25">
      <c r="A102">
        <v>1691</v>
      </c>
      <c r="B102" s="65">
        <v>75.307460000000006</v>
      </c>
      <c r="C102" s="65"/>
      <c r="D102" s="65">
        <v>0.3262352</v>
      </c>
      <c r="E102" s="66">
        <v>0.3261693</v>
      </c>
      <c r="F102" s="66">
        <v>0.20552819999999999</v>
      </c>
      <c r="G102" s="66">
        <v>0.23814070000000001</v>
      </c>
      <c r="H102" s="66">
        <f t="shared" si="5"/>
        <v>0.19574111999999999</v>
      </c>
      <c r="I102" s="66">
        <f t="shared" si="6"/>
        <v>0.47630339199999999</v>
      </c>
      <c r="J102" s="66">
        <v>1.3043359999999999</v>
      </c>
      <c r="K102" s="66">
        <f t="shared" si="7"/>
        <v>0.45346692799999999</v>
      </c>
      <c r="L102" s="66">
        <v>1.3043359999999999</v>
      </c>
      <c r="M102" s="66">
        <v>4.5432259999999998</v>
      </c>
      <c r="N102" s="65">
        <f t="shared" si="8"/>
        <v>0.33968574773698629</v>
      </c>
      <c r="O102" s="65">
        <f t="shared" si="9"/>
        <v>0.19794417698630135</v>
      </c>
      <c r="P102" s="65"/>
      <c r="Q102" s="65"/>
    </row>
    <row r="103" spans="1:17" x14ac:dyDescent="0.25">
      <c r="A103">
        <v>1692</v>
      </c>
      <c r="B103" s="65">
        <v>75.307460000000006</v>
      </c>
      <c r="C103" s="65"/>
      <c r="D103" s="65">
        <v>0.3262352</v>
      </c>
      <c r="E103" s="66">
        <v>0.3261693</v>
      </c>
      <c r="F103" s="66">
        <v>0.20552819999999999</v>
      </c>
      <c r="G103" s="66">
        <v>0.23814070000000001</v>
      </c>
      <c r="H103" s="66">
        <f t="shared" si="5"/>
        <v>0.19574111999999999</v>
      </c>
      <c r="I103" s="66">
        <f t="shared" si="6"/>
        <v>0.47630339199999999</v>
      </c>
      <c r="J103" s="66">
        <v>1.3043359999999999</v>
      </c>
      <c r="K103" s="66">
        <f t="shared" si="7"/>
        <v>0.45346692799999999</v>
      </c>
      <c r="L103" s="66">
        <v>1.3043359999999999</v>
      </c>
      <c r="M103" s="66">
        <v>4.5432259999999998</v>
      </c>
      <c r="N103" s="65">
        <f t="shared" si="8"/>
        <v>0.33968574773698629</v>
      </c>
      <c r="O103" s="65">
        <f t="shared" si="9"/>
        <v>0.19794417698630135</v>
      </c>
      <c r="P103" s="65"/>
      <c r="Q103" s="65"/>
    </row>
    <row r="104" spans="1:17" x14ac:dyDescent="0.25">
      <c r="A104">
        <v>1693</v>
      </c>
      <c r="B104" s="65">
        <v>75.307460000000006</v>
      </c>
      <c r="C104" s="65"/>
      <c r="D104" s="65">
        <v>0.31611660000000003</v>
      </c>
      <c r="E104" s="66">
        <v>0.31605280000000002</v>
      </c>
      <c r="F104" s="66">
        <v>0.19915350000000001</v>
      </c>
      <c r="G104" s="66">
        <v>0.2307545</v>
      </c>
      <c r="H104" s="66">
        <f t="shared" si="5"/>
        <v>0.18966996</v>
      </c>
      <c r="I104" s="66">
        <f t="shared" si="6"/>
        <v>0.46153023600000004</v>
      </c>
      <c r="J104" s="66">
        <v>1.2638799999999999</v>
      </c>
      <c r="K104" s="66">
        <f t="shared" si="7"/>
        <v>0.43940207400000003</v>
      </c>
      <c r="L104" s="66">
        <v>1.2638799999999999</v>
      </c>
      <c r="M104" s="66">
        <v>4.4023110000000001</v>
      </c>
      <c r="N104" s="65">
        <f t="shared" si="8"/>
        <v>0.32914995545753423</v>
      </c>
      <c r="O104" s="65">
        <f t="shared" si="9"/>
        <v>0.19180468657534247</v>
      </c>
      <c r="P104" s="65"/>
      <c r="Q104" s="65"/>
    </row>
    <row r="105" spans="1:17" x14ac:dyDescent="0.25">
      <c r="A105">
        <v>1694</v>
      </c>
      <c r="B105" s="65">
        <v>75.307460000000006</v>
      </c>
      <c r="C105" s="65"/>
      <c r="D105" s="65">
        <v>0.33125470000000001</v>
      </c>
      <c r="E105" s="66">
        <v>0.33118779999999998</v>
      </c>
      <c r="F105" s="66">
        <v>0.2086905</v>
      </c>
      <c r="G105" s="66">
        <v>0.24180479999999999</v>
      </c>
      <c r="H105" s="66">
        <f t="shared" si="5"/>
        <v>0.19875282</v>
      </c>
      <c r="I105" s="66">
        <f t="shared" si="6"/>
        <v>0.48363186200000002</v>
      </c>
      <c r="J105" s="66">
        <v>1.3244039999999999</v>
      </c>
      <c r="K105" s="66">
        <f t="shared" si="7"/>
        <v>0.46044403299999997</v>
      </c>
      <c r="L105" s="66">
        <v>1.3244039999999999</v>
      </c>
      <c r="M105" s="66">
        <v>4.6131289999999998</v>
      </c>
      <c r="N105" s="65">
        <f t="shared" si="8"/>
        <v>0.34491218846301369</v>
      </c>
      <c r="O105" s="65">
        <f t="shared" si="9"/>
        <v>0.20098977273972604</v>
      </c>
      <c r="P105" s="65"/>
      <c r="Q105" s="65"/>
    </row>
    <row r="106" spans="1:17" x14ac:dyDescent="0.25">
      <c r="A106">
        <v>1695</v>
      </c>
      <c r="B106" s="65">
        <v>75.307460000000006</v>
      </c>
      <c r="C106" s="65"/>
      <c r="D106" s="65">
        <v>0.35598099999999999</v>
      </c>
      <c r="E106" s="66">
        <v>0.35590909999999998</v>
      </c>
      <c r="F106" s="66">
        <v>0.224268</v>
      </c>
      <c r="G106" s="66">
        <v>0.25985419999999998</v>
      </c>
      <c r="H106" s="66">
        <f t="shared" si="5"/>
        <v>0.21358859999999999</v>
      </c>
      <c r="I106" s="66">
        <f t="shared" si="6"/>
        <v>0.51973225999999995</v>
      </c>
      <c r="J106" s="66">
        <v>1.4232640000000001</v>
      </c>
      <c r="K106" s="66">
        <f t="shared" si="7"/>
        <v>0.49481358999999997</v>
      </c>
      <c r="L106" s="66">
        <v>1.4232640000000001</v>
      </c>
      <c r="M106" s="66">
        <v>4.9574730000000002</v>
      </c>
      <c r="N106" s="65">
        <f t="shared" si="8"/>
        <v>0.37065795745205482</v>
      </c>
      <c r="O106" s="65">
        <f t="shared" si="9"/>
        <v>0.21599254410958904</v>
      </c>
      <c r="P106" s="65"/>
      <c r="Q106" s="65"/>
    </row>
    <row r="107" spans="1:17" x14ac:dyDescent="0.25">
      <c r="A107">
        <v>1696</v>
      </c>
      <c r="B107" s="65">
        <v>85.857860000000002</v>
      </c>
      <c r="C107" s="65"/>
      <c r="D107" s="65">
        <v>0.3748166</v>
      </c>
      <c r="E107" s="66">
        <v>0.37474089999999999</v>
      </c>
      <c r="F107" s="66">
        <v>0.2361345</v>
      </c>
      <c r="G107" s="66">
        <v>0.2736036</v>
      </c>
      <c r="H107" s="66">
        <f t="shared" si="5"/>
        <v>0.22488996</v>
      </c>
      <c r="I107" s="66">
        <f t="shared" si="6"/>
        <v>0.54723223600000004</v>
      </c>
      <c r="J107" s="66">
        <v>1.4985710000000001</v>
      </c>
      <c r="K107" s="66">
        <f t="shared" si="7"/>
        <v>0.520995074</v>
      </c>
      <c r="L107" s="66">
        <v>1.4985710000000001</v>
      </c>
      <c r="M107" s="66">
        <v>5.2197810000000002</v>
      </c>
      <c r="N107" s="65">
        <f t="shared" si="8"/>
        <v>0.39027012888219176</v>
      </c>
      <c r="O107" s="65">
        <f t="shared" si="9"/>
        <v>0.22742109917808218</v>
      </c>
      <c r="P107" s="65"/>
      <c r="Q107" s="65"/>
    </row>
    <row r="108" spans="1:17" x14ac:dyDescent="0.25">
      <c r="A108">
        <v>1697</v>
      </c>
      <c r="B108" s="65">
        <v>85.857860000000002</v>
      </c>
      <c r="C108" s="65"/>
      <c r="D108" s="65">
        <v>0.40326820000000002</v>
      </c>
      <c r="E108" s="66">
        <v>0.40318680000000001</v>
      </c>
      <c r="F108" s="66">
        <v>0.25405899999999998</v>
      </c>
      <c r="G108" s="66">
        <v>0.29437219999999997</v>
      </c>
      <c r="H108" s="66">
        <f t="shared" si="5"/>
        <v>0.24196092</v>
      </c>
      <c r="I108" s="66">
        <f t="shared" si="6"/>
        <v>0.58877157199999997</v>
      </c>
      <c r="J108" s="66">
        <v>1.612325</v>
      </c>
      <c r="K108" s="66">
        <f t="shared" si="7"/>
        <v>0.56054279799999995</v>
      </c>
      <c r="L108" s="66">
        <v>1.612325</v>
      </c>
      <c r="M108" s="66">
        <v>5.6160040000000002</v>
      </c>
      <c r="N108" s="65">
        <f t="shared" si="8"/>
        <v>0.41989478392876711</v>
      </c>
      <c r="O108" s="65">
        <f t="shared" si="9"/>
        <v>0.24468417452054789</v>
      </c>
      <c r="P108" s="65"/>
      <c r="Q108" s="65"/>
    </row>
    <row r="109" spans="1:17" x14ac:dyDescent="0.25">
      <c r="A109">
        <v>1698</v>
      </c>
      <c r="B109" s="65">
        <v>85.857860000000002</v>
      </c>
      <c r="C109" s="65"/>
      <c r="D109" s="65">
        <v>0.38913039999999999</v>
      </c>
      <c r="E109" s="66">
        <v>0.3890518</v>
      </c>
      <c r="F109" s="66">
        <v>0.24515210000000001</v>
      </c>
      <c r="G109" s="66">
        <v>0.28405209999999997</v>
      </c>
      <c r="H109" s="66">
        <f t="shared" si="5"/>
        <v>0.23347823999999998</v>
      </c>
      <c r="I109" s="66">
        <f t="shared" si="6"/>
        <v>0.56813038399999993</v>
      </c>
      <c r="J109" s="66">
        <v>1.5558000000000001</v>
      </c>
      <c r="K109" s="66">
        <f t="shared" si="7"/>
        <v>0.54089125599999999</v>
      </c>
      <c r="L109" s="66">
        <v>1.5558000000000001</v>
      </c>
      <c r="M109" s="66">
        <v>5.419117</v>
      </c>
      <c r="N109" s="65">
        <f t="shared" si="8"/>
        <v>0.40517407711780817</v>
      </c>
      <c r="O109" s="65">
        <f t="shared" si="9"/>
        <v>0.23610601726027397</v>
      </c>
      <c r="P109" s="65"/>
      <c r="Q109" s="65"/>
    </row>
    <row r="110" spans="1:17" x14ac:dyDescent="0.25">
      <c r="A110">
        <v>1699</v>
      </c>
      <c r="B110" s="65">
        <v>85.857860000000002</v>
      </c>
      <c r="C110" s="65"/>
      <c r="D110" s="65">
        <v>0.46620329999999999</v>
      </c>
      <c r="E110" s="66">
        <v>0.4661092</v>
      </c>
      <c r="F110" s="66">
        <v>0.29370810000000003</v>
      </c>
      <c r="G110" s="66">
        <v>0.34031270000000002</v>
      </c>
      <c r="H110" s="66">
        <f t="shared" si="5"/>
        <v>0.27972197999999998</v>
      </c>
      <c r="I110" s="66">
        <f t="shared" si="6"/>
        <v>0.680656818</v>
      </c>
      <c r="J110" s="66">
        <v>1.8639479999999999</v>
      </c>
      <c r="K110" s="66">
        <f t="shared" si="7"/>
        <v>0.64802258699999993</v>
      </c>
      <c r="L110" s="66">
        <v>1.8639479999999999</v>
      </c>
      <c r="M110" s="66">
        <v>6.4924530000000003</v>
      </c>
      <c r="N110" s="65">
        <f t="shared" si="8"/>
        <v>0.48542466019452052</v>
      </c>
      <c r="O110" s="65">
        <f t="shared" si="9"/>
        <v>0.28287022479452051</v>
      </c>
      <c r="P110" s="65"/>
      <c r="Q110" s="65"/>
    </row>
    <row r="111" spans="1:17" x14ac:dyDescent="0.25">
      <c r="A111">
        <v>1700</v>
      </c>
      <c r="B111" s="65">
        <v>85.857860000000002</v>
      </c>
      <c r="C111" s="65"/>
      <c r="D111" s="65">
        <v>0.44422010000000001</v>
      </c>
      <c r="E111" s="66">
        <v>0.44413039999999998</v>
      </c>
      <c r="F111" s="66">
        <v>0.27985860000000001</v>
      </c>
      <c r="G111" s="66">
        <v>0.32426569999999999</v>
      </c>
      <c r="H111" s="66">
        <f t="shared" si="5"/>
        <v>0.26653206000000002</v>
      </c>
      <c r="I111" s="66">
        <f t="shared" si="6"/>
        <v>0.64856134600000004</v>
      </c>
      <c r="J111" s="66">
        <v>1.7760560000000001</v>
      </c>
      <c r="K111" s="66">
        <f t="shared" si="7"/>
        <v>0.61746593900000002</v>
      </c>
      <c r="L111" s="66">
        <v>1.7760560000000001</v>
      </c>
      <c r="M111" s="66">
        <v>6.1863099999999998</v>
      </c>
      <c r="N111" s="65">
        <f t="shared" si="8"/>
        <v>0.46253509749863025</v>
      </c>
      <c r="O111" s="65">
        <f t="shared" si="9"/>
        <v>0.26953184945205477</v>
      </c>
      <c r="P111" s="65"/>
      <c r="Q111" s="65"/>
    </row>
    <row r="112" spans="1:17" x14ac:dyDescent="0.25">
      <c r="A112">
        <v>1701</v>
      </c>
      <c r="B112" s="65">
        <v>85.857860000000002</v>
      </c>
      <c r="C112" s="65"/>
      <c r="D112" s="65">
        <v>0.55466660000000001</v>
      </c>
      <c r="E112" s="66">
        <v>0.55455469999999996</v>
      </c>
      <c r="F112" s="66">
        <v>0.34943999999999997</v>
      </c>
      <c r="G112" s="66">
        <v>0.40488800000000003</v>
      </c>
      <c r="H112" s="66">
        <f t="shared" si="5"/>
        <v>0.33279996000000001</v>
      </c>
      <c r="I112" s="66">
        <f t="shared" si="6"/>
        <v>0.80981323599999999</v>
      </c>
      <c r="J112" s="66">
        <v>2.217638</v>
      </c>
      <c r="K112" s="66">
        <f t="shared" si="7"/>
        <v>0.77098657399999992</v>
      </c>
      <c r="L112" s="66">
        <v>2.217638</v>
      </c>
      <c r="M112" s="66">
        <v>7.7244140000000003</v>
      </c>
      <c r="N112" s="65">
        <f t="shared" si="8"/>
        <v>0.57753529956712324</v>
      </c>
      <c r="O112" s="65">
        <f t="shared" si="9"/>
        <v>0.33654563178082192</v>
      </c>
      <c r="P112" s="65"/>
      <c r="Q112" s="65"/>
    </row>
    <row r="113" spans="1:17" x14ac:dyDescent="0.25">
      <c r="A113">
        <v>1702</v>
      </c>
      <c r="B113" s="65">
        <v>85.857860000000002</v>
      </c>
      <c r="C113" s="65"/>
      <c r="D113" s="65">
        <v>0.7</v>
      </c>
      <c r="E113" s="66">
        <v>0.69985869999999994</v>
      </c>
      <c r="F113" s="66">
        <v>0.441</v>
      </c>
      <c r="G113" s="66">
        <v>0.51097649999999994</v>
      </c>
      <c r="H113" s="66">
        <f t="shared" si="5"/>
        <v>0.42</v>
      </c>
      <c r="I113" s="66">
        <f t="shared" si="6"/>
        <v>1.022</v>
      </c>
      <c r="J113" s="66">
        <v>2.798702</v>
      </c>
      <c r="K113" s="66">
        <f t="shared" si="7"/>
        <v>0.97299999999999986</v>
      </c>
      <c r="L113" s="66">
        <v>2.798702</v>
      </c>
      <c r="M113" s="66">
        <v>9.7483590000000007</v>
      </c>
      <c r="N113" s="65">
        <f t="shared" si="8"/>
        <v>0.72886072301369864</v>
      </c>
      <c r="O113" s="65">
        <f t="shared" si="9"/>
        <v>0.42472709534246567</v>
      </c>
      <c r="P113" s="65"/>
      <c r="Q113" s="65"/>
    </row>
    <row r="114" spans="1:17" x14ac:dyDescent="0.25">
      <c r="A114">
        <v>1703</v>
      </c>
      <c r="B114" s="65">
        <v>85.857860000000002</v>
      </c>
      <c r="C114" s="65"/>
      <c r="D114" s="65">
        <v>0.59266669999999999</v>
      </c>
      <c r="E114" s="66">
        <v>0.59254700000000005</v>
      </c>
      <c r="F114" s="66">
        <v>0.37337999999999999</v>
      </c>
      <c r="G114" s="66">
        <v>0.43262679999999998</v>
      </c>
      <c r="H114" s="66">
        <f t="shared" si="5"/>
        <v>0.35560001999999996</v>
      </c>
      <c r="I114" s="66">
        <f t="shared" si="6"/>
        <v>0.86529338199999994</v>
      </c>
      <c r="J114" s="66">
        <v>2.369567</v>
      </c>
      <c r="K114" s="66">
        <f t="shared" si="7"/>
        <v>0.82380671299999997</v>
      </c>
      <c r="L114" s="66">
        <v>2.369567</v>
      </c>
      <c r="M114" s="66">
        <v>8.2536109999999994</v>
      </c>
      <c r="N114" s="65">
        <f t="shared" si="8"/>
        <v>0.61710208720273962</v>
      </c>
      <c r="O114" s="65">
        <f t="shared" si="9"/>
        <v>0.35960227794520544</v>
      </c>
      <c r="P114" s="65"/>
      <c r="Q114" s="65"/>
    </row>
    <row r="115" spans="1:17" x14ac:dyDescent="0.25">
      <c r="A115">
        <v>1704</v>
      </c>
      <c r="B115" s="65">
        <v>85.857860000000002</v>
      </c>
      <c r="C115" s="65"/>
      <c r="D115" s="65">
        <v>0.30466670000000001</v>
      </c>
      <c r="E115" s="66">
        <v>0.30460520000000002</v>
      </c>
      <c r="F115" s="66">
        <v>0.19194</v>
      </c>
      <c r="G115" s="66">
        <v>0.22239639999999999</v>
      </c>
      <c r="H115" s="66">
        <f t="shared" si="5"/>
        <v>0.18280002000000001</v>
      </c>
      <c r="I115" s="66">
        <f t="shared" si="6"/>
        <v>0.44481338200000003</v>
      </c>
      <c r="J115" s="66">
        <v>1.218102</v>
      </c>
      <c r="K115" s="66">
        <f t="shared" si="7"/>
        <v>0.42348671300000001</v>
      </c>
      <c r="L115" s="66">
        <v>1.218102</v>
      </c>
      <c r="M115" s="66">
        <v>4.2428569999999999</v>
      </c>
      <c r="N115" s="65">
        <f t="shared" si="8"/>
        <v>0.31722798473698638</v>
      </c>
      <c r="O115" s="65">
        <f t="shared" si="9"/>
        <v>0.18485741712328765</v>
      </c>
      <c r="P115" s="65"/>
      <c r="Q115" s="65"/>
    </row>
    <row r="116" spans="1:17" x14ac:dyDescent="0.25">
      <c r="A116">
        <v>1705</v>
      </c>
      <c r="B116" s="65">
        <v>85.857860000000002</v>
      </c>
      <c r="C116" s="65"/>
      <c r="D116" s="65">
        <v>0.26266669999999998</v>
      </c>
      <c r="E116" s="66">
        <v>0.2626136</v>
      </c>
      <c r="F116" s="66">
        <v>0.16547999999999999</v>
      </c>
      <c r="G116" s="66">
        <v>0.19173780000000001</v>
      </c>
      <c r="H116" s="66">
        <f t="shared" si="5"/>
        <v>0.15760001999999998</v>
      </c>
      <c r="I116" s="66">
        <f t="shared" si="6"/>
        <v>0.38349338199999994</v>
      </c>
      <c r="J116" s="66">
        <v>1.050179</v>
      </c>
      <c r="K116" s="66">
        <f t="shared" si="7"/>
        <v>0.36510671299999992</v>
      </c>
      <c r="L116" s="66">
        <v>1.050179</v>
      </c>
      <c r="M116" s="66">
        <v>3.657956</v>
      </c>
      <c r="N116" s="65">
        <f t="shared" si="8"/>
        <v>0.27349631569589039</v>
      </c>
      <c r="O116" s="65">
        <f t="shared" si="9"/>
        <v>0.15937377383561643</v>
      </c>
      <c r="P116" s="65"/>
      <c r="Q116" s="65"/>
    </row>
    <row r="117" spans="1:17" x14ac:dyDescent="0.25">
      <c r="A117">
        <v>1706</v>
      </c>
      <c r="B117" s="65">
        <v>85.857860000000002</v>
      </c>
      <c r="C117" s="65"/>
      <c r="D117" s="65">
        <v>0.31666670000000002</v>
      </c>
      <c r="E117" s="66">
        <v>0.31660270000000001</v>
      </c>
      <c r="F117" s="66">
        <v>0.19950000000000001</v>
      </c>
      <c r="G117" s="66">
        <v>0.231156</v>
      </c>
      <c r="H117" s="66">
        <f t="shared" si="5"/>
        <v>0.19000002000000002</v>
      </c>
      <c r="I117" s="66">
        <f t="shared" si="6"/>
        <v>0.46233338200000001</v>
      </c>
      <c r="J117" s="66">
        <v>1.266079</v>
      </c>
      <c r="K117" s="66">
        <f t="shared" si="7"/>
        <v>0.44016671299999999</v>
      </c>
      <c r="L117" s="66">
        <v>1.266079</v>
      </c>
      <c r="M117" s="66">
        <v>4.4099719999999998</v>
      </c>
      <c r="N117" s="65">
        <f t="shared" si="8"/>
        <v>0.32972271624383565</v>
      </c>
      <c r="O117" s="65">
        <f t="shared" si="9"/>
        <v>0.19213843876712328</v>
      </c>
      <c r="P117" s="65"/>
      <c r="Q117" s="65"/>
    </row>
    <row r="118" spans="1:17" x14ac:dyDescent="0.25">
      <c r="A118">
        <v>1707</v>
      </c>
      <c r="B118" s="65">
        <v>109.935</v>
      </c>
      <c r="C118" s="65"/>
      <c r="D118" s="65">
        <v>0.67333330000000002</v>
      </c>
      <c r="E118" s="66">
        <v>0.67319739999999995</v>
      </c>
      <c r="F118" s="66">
        <v>0.42420000000000002</v>
      </c>
      <c r="G118" s="66">
        <v>0.49151070000000002</v>
      </c>
      <c r="H118" s="66">
        <f t="shared" si="5"/>
        <v>0.40399997999999998</v>
      </c>
      <c r="I118" s="66">
        <f t="shared" si="6"/>
        <v>0.98306661800000006</v>
      </c>
      <c r="J118" s="66">
        <v>2.6920839999999999</v>
      </c>
      <c r="K118" s="66">
        <f t="shared" si="7"/>
        <v>0.935933287</v>
      </c>
      <c r="L118" s="66">
        <v>2.6920839999999999</v>
      </c>
      <c r="M118" s="66">
        <v>9.3769930000000006</v>
      </c>
      <c r="N118" s="65">
        <f t="shared" si="8"/>
        <v>0.70109455581095892</v>
      </c>
      <c r="O118" s="65">
        <f t="shared" si="9"/>
        <v>0.408546988630137</v>
      </c>
      <c r="P118" s="65"/>
      <c r="Q118" s="65"/>
    </row>
    <row r="119" spans="1:17" x14ac:dyDescent="0.25">
      <c r="A119">
        <v>1708</v>
      </c>
      <c r="B119" s="65">
        <v>109.935</v>
      </c>
      <c r="C119" s="65"/>
      <c r="D119" s="65">
        <v>0.4806667</v>
      </c>
      <c r="E119" s="66">
        <v>0.48056959999999999</v>
      </c>
      <c r="F119" s="66">
        <v>0.30281999999999998</v>
      </c>
      <c r="G119" s="66">
        <v>0.35087049999999997</v>
      </c>
      <c r="H119" s="66">
        <f t="shared" si="5"/>
        <v>0.28840001999999998</v>
      </c>
      <c r="I119" s="66">
        <f t="shared" si="6"/>
        <v>0.70177338199999995</v>
      </c>
      <c r="J119" s="66">
        <v>1.921775</v>
      </c>
      <c r="K119" s="66">
        <f t="shared" si="7"/>
        <v>0.66812671299999993</v>
      </c>
      <c r="L119" s="66">
        <v>1.921775</v>
      </c>
      <c r="M119" s="66">
        <v>6.693873</v>
      </c>
      <c r="N119" s="65">
        <f t="shared" si="8"/>
        <v>0.50048437295616433</v>
      </c>
      <c r="O119" s="65">
        <f t="shared" si="9"/>
        <v>0.29164593136986305</v>
      </c>
      <c r="P119" s="65"/>
      <c r="Q119" s="65"/>
    </row>
    <row r="120" spans="1:17" x14ac:dyDescent="0.25">
      <c r="A120">
        <v>1709</v>
      </c>
      <c r="B120" s="65">
        <v>109.935</v>
      </c>
      <c r="C120" s="65"/>
      <c r="D120" s="65">
        <v>0.4166667</v>
      </c>
      <c r="E120" s="66">
        <v>0.41658250000000002</v>
      </c>
      <c r="F120" s="66">
        <v>0.26250000000000001</v>
      </c>
      <c r="G120" s="66">
        <v>0.3041527</v>
      </c>
      <c r="H120" s="66">
        <f t="shared" si="5"/>
        <v>0.25000001999999999</v>
      </c>
      <c r="I120" s="66">
        <f t="shared" si="6"/>
        <v>0.60833338199999998</v>
      </c>
      <c r="J120" s="66">
        <v>1.665894</v>
      </c>
      <c r="K120" s="66">
        <f t="shared" si="7"/>
        <v>0.579166713</v>
      </c>
      <c r="L120" s="66">
        <v>1.665894</v>
      </c>
      <c r="M120" s="66">
        <v>5.8025950000000002</v>
      </c>
      <c r="N120" s="65">
        <f t="shared" si="8"/>
        <v>0.43384568802465745</v>
      </c>
      <c r="O120" s="65">
        <f t="shared" si="9"/>
        <v>0.25281375739726031</v>
      </c>
      <c r="P120" s="65"/>
      <c r="Q120" s="65"/>
    </row>
    <row r="121" spans="1:17" x14ac:dyDescent="0.25">
      <c r="A121">
        <v>1710</v>
      </c>
      <c r="B121" s="65">
        <v>109.935</v>
      </c>
      <c r="C121" s="65"/>
      <c r="D121" s="65">
        <v>0.49666670000000002</v>
      </c>
      <c r="E121" s="66">
        <v>0.49656640000000002</v>
      </c>
      <c r="F121" s="66">
        <v>0.31290000000000001</v>
      </c>
      <c r="G121" s="66">
        <v>0.36254999999999998</v>
      </c>
      <c r="H121" s="66">
        <f t="shared" si="5"/>
        <v>0.29800001999999998</v>
      </c>
      <c r="I121" s="66">
        <f t="shared" si="6"/>
        <v>0.72513338199999999</v>
      </c>
      <c r="J121" s="66">
        <v>1.9857450000000001</v>
      </c>
      <c r="K121" s="66">
        <f t="shared" si="7"/>
        <v>0.69036671299999997</v>
      </c>
      <c r="L121" s="66">
        <v>1.9857450000000001</v>
      </c>
      <c r="M121" s="66">
        <v>6.9166930000000004</v>
      </c>
      <c r="N121" s="65">
        <f t="shared" si="8"/>
        <v>0.51714404555890414</v>
      </c>
      <c r="O121" s="65">
        <f t="shared" si="9"/>
        <v>0.30135398589041096</v>
      </c>
      <c r="P121" s="65"/>
      <c r="Q121" s="65"/>
    </row>
    <row r="122" spans="1:17" x14ac:dyDescent="0.25">
      <c r="A122">
        <v>1711</v>
      </c>
      <c r="B122" s="65">
        <v>109.935</v>
      </c>
      <c r="C122" s="65"/>
      <c r="D122" s="65">
        <v>0.45400000000000001</v>
      </c>
      <c r="E122" s="66">
        <v>0.45390829999999999</v>
      </c>
      <c r="F122" s="66">
        <v>0.28602</v>
      </c>
      <c r="G122" s="66">
        <v>0.3314047</v>
      </c>
      <c r="H122" s="66">
        <f t="shared" si="5"/>
        <v>0.27239999999999998</v>
      </c>
      <c r="I122" s="66">
        <f t="shared" si="6"/>
        <v>0.66283999999999998</v>
      </c>
      <c r="J122" s="66">
        <v>1.815158</v>
      </c>
      <c r="K122" s="66">
        <f t="shared" si="7"/>
        <v>0.63105999999999995</v>
      </c>
      <c r="L122" s="66">
        <v>1.815158</v>
      </c>
      <c r="M122" s="66">
        <v>6.3225069999999999</v>
      </c>
      <c r="N122" s="65">
        <f t="shared" si="8"/>
        <v>0.47271822821917814</v>
      </c>
      <c r="O122" s="65">
        <f t="shared" si="9"/>
        <v>0.27546584000000002</v>
      </c>
      <c r="P122" s="65"/>
      <c r="Q122" s="65"/>
    </row>
    <row r="123" spans="1:17" x14ac:dyDescent="0.25">
      <c r="A123">
        <v>1712</v>
      </c>
      <c r="B123" s="65">
        <v>109.935</v>
      </c>
      <c r="C123" s="65"/>
      <c r="D123" s="65">
        <v>0.53733330000000001</v>
      </c>
      <c r="E123" s="66">
        <v>0.53722479999999995</v>
      </c>
      <c r="F123" s="66">
        <v>0.33851999999999999</v>
      </c>
      <c r="G123" s="66">
        <v>0.39223520000000001</v>
      </c>
      <c r="H123" s="66">
        <f t="shared" si="5"/>
        <v>0.32239997999999997</v>
      </c>
      <c r="I123" s="66">
        <f t="shared" si="6"/>
        <v>0.78450661799999999</v>
      </c>
      <c r="J123" s="66">
        <v>2.1483370000000002</v>
      </c>
      <c r="K123" s="66">
        <f t="shared" si="7"/>
        <v>0.74689328700000002</v>
      </c>
      <c r="L123" s="66">
        <v>2.1483370000000002</v>
      </c>
      <c r="M123" s="66">
        <v>7.4830259999999997</v>
      </c>
      <c r="N123" s="65">
        <f t="shared" si="8"/>
        <v>0.55948733964657527</v>
      </c>
      <c r="O123" s="65">
        <f t="shared" si="9"/>
        <v>0.32602857630136989</v>
      </c>
      <c r="P123" s="65"/>
      <c r="Q123" s="65"/>
    </row>
    <row r="124" spans="1:17" x14ac:dyDescent="0.25">
      <c r="A124">
        <v>1713</v>
      </c>
      <c r="B124" s="65">
        <v>109.935</v>
      </c>
      <c r="C124" s="65"/>
      <c r="D124" s="65">
        <v>0.99333329999999997</v>
      </c>
      <c r="E124" s="66">
        <v>0.99313280000000004</v>
      </c>
      <c r="F124" s="66">
        <v>0.62580000000000002</v>
      </c>
      <c r="G124" s="66">
        <v>0.72509999999999997</v>
      </c>
      <c r="H124" s="66">
        <f t="shared" si="5"/>
        <v>0.59599997999999998</v>
      </c>
      <c r="I124" s="66">
        <f t="shared" si="6"/>
        <v>1.4502666179999999</v>
      </c>
      <c r="J124" s="66">
        <v>3.9714909999999999</v>
      </c>
      <c r="K124" s="66">
        <f t="shared" si="7"/>
        <v>1.380733287</v>
      </c>
      <c r="L124" s="66">
        <v>3.9714909999999999</v>
      </c>
      <c r="M124" s="66">
        <v>13.83339</v>
      </c>
      <c r="N124" s="65">
        <f t="shared" si="8"/>
        <v>1.0342880618383563</v>
      </c>
      <c r="O124" s="65">
        <f t="shared" si="9"/>
        <v>0.60270798452054797</v>
      </c>
      <c r="P124" s="65"/>
      <c r="Q124" s="65"/>
    </row>
    <row r="125" spans="1:17" x14ac:dyDescent="0.25">
      <c r="A125">
        <v>1714</v>
      </c>
      <c r="B125" s="65">
        <v>109.935</v>
      </c>
      <c r="C125" s="65"/>
      <c r="D125" s="65">
        <v>0.99466670000000001</v>
      </c>
      <c r="E125" s="66">
        <v>0.99446579999999996</v>
      </c>
      <c r="F125" s="66">
        <v>0.62663999999999997</v>
      </c>
      <c r="G125" s="66">
        <v>0.72607330000000003</v>
      </c>
      <c r="H125" s="66">
        <f t="shared" si="5"/>
        <v>0.59680001999999999</v>
      </c>
      <c r="I125" s="66">
        <f t="shared" si="6"/>
        <v>1.4522133820000001</v>
      </c>
      <c r="J125" s="66">
        <v>3.9768219999999999</v>
      </c>
      <c r="K125" s="66">
        <f t="shared" si="7"/>
        <v>1.382586713</v>
      </c>
      <c r="L125" s="66">
        <v>3.9768219999999999</v>
      </c>
      <c r="M125" s="66">
        <v>13.85195</v>
      </c>
      <c r="N125" s="65">
        <f t="shared" si="8"/>
        <v>1.0356763680246577</v>
      </c>
      <c r="O125" s="65">
        <f t="shared" si="9"/>
        <v>0.60351695986301379</v>
      </c>
      <c r="P125" s="65"/>
      <c r="Q125" s="65"/>
    </row>
    <row r="126" spans="1:17" x14ac:dyDescent="0.25">
      <c r="A126">
        <v>1715</v>
      </c>
      <c r="B126" s="65">
        <v>109.935</v>
      </c>
      <c r="C126" s="65"/>
      <c r="D126" s="65">
        <v>0.74</v>
      </c>
      <c r="E126" s="66">
        <v>0.73985060000000002</v>
      </c>
      <c r="F126" s="66">
        <v>0.4662</v>
      </c>
      <c r="G126" s="66">
        <v>0.54017510000000002</v>
      </c>
      <c r="H126" s="66">
        <f t="shared" si="5"/>
        <v>0.44400000000000001</v>
      </c>
      <c r="I126" s="66">
        <f t="shared" si="6"/>
        <v>1.0804</v>
      </c>
      <c r="J126" s="66">
        <v>2.9586269999999999</v>
      </c>
      <c r="K126" s="66">
        <f t="shared" si="7"/>
        <v>1.0286</v>
      </c>
      <c r="L126" s="66">
        <v>2.9586269999999999</v>
      </c>
      <c r="M126" s="66">
        <v>10.30541</v>
      </c>
      <c r="N126" s="65">
        <f t="shared" si="8"/>
        <v>0.77050989452054797</v>
      </c>
      <c r="O126" s="65">
        <f t="shared" si="9"/>
        <v>0.44899719917808212</v>
      </c>
      <c r="P126" s="65"/>
      <c r="Q126" s="65"/>
    </row>
    <row r="127" spans="1:17" x14ac:dyDescent="0.25">
      <c r="A127">
        <v>1716</v>
      </c>
      <c r="B127" s="65">
        <v>109.935</v>
      </c>
      <c r="C127" s="65"/>
      <c r="D127" s="65">
        <v>0.83333330000000005</v>
      </c>
      <c r="E127" s="66">
        <v>0.83316500000000004</v>
      </c>
      <c r="F127" s="66">
        <v>0.52500000000000002</v>
      </c>
      <c r="G127" s="66">
        <v>0.60830530000000005</v>
      </c>
      <c r="H127" s="66">
        <f t="shared" si="5"/>
        <v>0.49999998000000001</v>
      </c>
      <c r="I127" s="66">
        <f t="shared" si="6"/>
        <v>1.2166666180000001</v>
      </c>
      <c r="J127" s="66">
        <v>3.331788</v>
      </c>
      <c r="K127" s="66">
        <f t="shared" si="7"/>
        <v>1.158333287</v>
      </c>
      <c r="L127" s="66">
        <v>3.331788</v>
      </c>
      <c r="M127" s="66">
        <v>11.60519</v>
      </c>
      <c r="N127" s="65">
        <f t="shared" si="8"/>
        <v>0.8676912993726027</v>
      </c>
      <c r="O127" s="65">
        <f t="shared" si="9"/>
        <v>0.50562746917808221</v>
      </c>
      <c r="P127" s="65"/>
      <c r="Q127" s="65"/>
    </row>
    <row r="128" spans="1:17" x14ac:dyDescent="0.25">
      <c r="A128">
        <v>1717</v>
      </c>
      <c r="B128" s="65">
        <v>109.935</v>
      </c>
      <c r="C128" s="65"/>
      <c r="D128" s="65">
        <v>0.92600000000000005</v>
      </c>
      <c r="E128" s="66">
        <v>0.925813</v>
      </c>
      <c r="F128" s="66">
        <v>0.58338000000000001</v>
      </c>
      <c r="G128" s="66">
        <v>0.67594889999999996</v>
      </c>
      <c r="H128" s="66">
        <f t="shared" si="5"/>
        <v>0.55559999999999998</v>
      </c>
      <c r="I128" s="66">
        <f t="shared" si="6"/>
        <v>1.3519600000000001</v>
      </c>
      <c r="J128" s="66">
        <v>3.7022819999999999</v>
      </c>
      <c r="K128" s="66">
        <f t="shared" si="7"/>
        <v>1.28714</v>
      </c>
      <c r="L128" s="66">
        <v>3.7022819999999999</v>
      </c>
      <c r="M128" s="66">
        <v>12.89569</v>
      </c>
      <c r="N128" s="65">
        <f t="shared" si="8"/>
        <v>0.96417860356164387</v>
      </c>
      <c r="O128" s="65">
        <f t="shared" si="9"/>
        <v>0.56185326986301365</v>
      </c>
      <c r="P128" s="65"/>
      <c r="Q128" s="65"/>
    </row>
    <row r="129" spans="1:17" x14ac:dyDescent="0.25">
      <c r="A129">
        <v>1718</v>
      </c>
      <c r="B129" s="65">
        <v>109.935</v>
      </c>
      <c r="C129" s="65"/>
      <c r="D129" s="65">
        <v>0.8526667</v>
      </c>
      <c r="E129" s="66">
        <v>0.85249450000000004</v>
      </c>
      <c r="F129" s="66">
        <v>0.53717999999999999</v>
      </c>
      <c r="G129" s="66">
        <v>0.62241800000000003</v>
      </c>
      <c r="H129" s="66">
        <f t="shared" si="5"/>
        <v>0.51160001999999993</v>
      </c>
      <c r="I129" s="66">
        <f t="shared" si="6"/>
        <v>1.2448933819999999</v>
      </c>
      <c r="J129" s="66">
        <v>3.4090850000000001</v>
      </c>
      <c r="K129" s="66">
        <f t="shared" si="7"/>
        <v>1.1852067129999999</v>
      </c>
      <c r="L129" s="66">
        <v>3.4090850000000001</v>
      </c>
      <c r="M129" s="66">
        <v>11.87443</v>
      </c>
      <c r="N129" s="65">
        <f t="shared" si="8"/>
        <v>0.88782178254520538</v>
      </c>
      <c r="O129" s="65">
        <f t="shared" si="9"/>
        <v>0.51735804150684939</v>
      </c>
      <c r="P129" s="65"/>
      <c r="Q129" s="65"/>
    </row>
    <row r="130" spans="1:17" x14ac:dyDescent="0.25">
      <c r="A130">
        <v>1719</v>
      </c>
      <c r="B130" s="65">
        <v>48.005020000000002</v>
      </c>
      <c r="C130" s="65"/>
      <c r="D130" s="65">
        <v>0.27066669999999998</v>
      </c>
      <c r="E130" s="66">
        <v>0.27061200000000002</v>
      </c>
      <c r="F130" s="66">
        <v>0.17052</v>
      </c>
      <c r="G130" s="66">
        <v>0.19757759999999999</v>
      </c>
      <c r="H130" s="66">
        <f t="shared" si="5"/>
        <v>0.16240001999999998</v>
      </c>
      <c r="I130" s="66">
        <f t="shared" si="6"/>
        <v>0.39517338199999996</v>
      </c>
      <c r="J130" s="66">
        <v>1.082165</v>
      </c>
      <c r="K130" s="66">
        <f t="shared" si="7"/>
        <v>0.37622671299999993</v>
      </c>
      <c r="L130" s="66">
        <v>1.082165</v>
      </c>
      <c r="M130" s="66">
        <v>3.7693660000000002</v>
      </c>
      <c r="N130" s="65">
        <f t="shared" si="8"/>
        <v>0.28182617596986298</v>
      </c>
      <c r="O130" s="65">
        <f t="shared" si="9"/>
        <v>0.1642278269863014</v>
      </c>
      <c r="P130" s="65"/>
      <c r="Q130" s="65"/>
    </row>
    <row r="131" spans="1:17" x14ac:dyDescent="0.25">
      <c r="A131">
        <v>1720</v>
      </c>
      <c r="B131" s="65">
        <v>48.005020000000002</v>
      </c>
      <c r="C131" s="65"/>
      <c r="D131" s="65">
        <v>0.43733329999999998</v>
      </c>
      <c r="E131" s="66">
        <v>0.43724499999999999</v>
      </c>
      <c r="F131" s="66">
        <v>0.27551999999999999</v>
      </c>
      <c r="G131" s="66">
        <v>0.31923869999999999</v>
      </c>
      <c r="H131" s="66">
        <f t="shared" si="5"/>
        <v>0.26239997999999998</v>
      </c>
      <c r="I131" s="66">
        <f t="shared" si="6"/>
        <v>0.63850661799999997</v>
      </c>
      <c r="J131" s="66">
        <v>1.7485219999999999</v>
      </c>
      <c r="K131" s="66">
        <f t="shared" si="7"/>
        <v>0.60789328699999989</v>
      </c>
      <c r="L131" s="66">
        <v>1.7485219999999999</v>
      </c>
      <c r="M131" s="66">
        <v>6.0904030000000002</v>
      </c>
      <c r="N131" s="65">
        <f t="shared" si="8"/>
        <v>0.4553643738931506</v>
      </c>
      <c r="O131" s="65">
        <f t="shared" si="9"/>
        <v>0.26535329986301365</v>
      </c>
      <c r="P131" s="65"/>
      <c r="Q131" s="65"/>
    </row>
    <row r="132" spans="1:17" x14ac:dyDescent="0.25">
      <c r="A132">
        <v>1721</v>
      </c>
      <c r="B132" s="65">
        <v>48.005020000000002</v>
      </c>
      <c r="C132" s="65"/>
      <c r="D132" s="65">
        <v>0.4806667</v>
      </c>
      <c r="E132" s="66">
        <v>0.48056959999999999</v>
      </c>
      <c r="F132" s="66">
        <v>0.30281999999999998</v>
      </c>
      <c r="G132" s="66">
        <v>0.35087049999999997</v>
      </c>
      <c r="H132" s="66">
        <f t="shared" si="5"/>
        <v>0.28840001999999998</v>
      </c>
      <c r="I132" s="66">
        <f t="shared" si="6"/>
        <v>0.70177338199999995</v>
      </c>
      <c r="J132" s="66">
        <v>1.921775</v>
      </c>
      <c r="K132" s="66">
        <f t="shared" si="7"/>
        <v>0.66812671299999993</v>
      </c>
      <c r="L132" s="66">
        <v>1.921775</v>
      </c>
      <c r="M132" s="66">
        <v>6.693873</v>
      </c>
      <c r="N132" s="65">
        <f t="shared" si="8"/>
        <v>0.50048437295616433</v>
      </c>
      <c r="O132" s="65">
        <f t="shared" si="9"/>
        <v>0.29164593136986305</v>
      </c>
      <c r="P132" s="65"/>
      <c r="Q132" s="65"/>
    </row>
    <row r="133" spans="1:17" x14ac:dyDescent="0.25">
      <c r="A133">
        <v>1722</v>
      </c>
      <c r="B133" s="65">
        <v>48.005020000000002</v>
      </c>
      <c r="C133" s="65"/>
      <c r="D133" s="65">
        <v>0.28533330000000001</v>
      </c>
      <c r="E133" s="66">
        <v>0.28527570000000002</v>
      </c>
      <c r="F133" s="66">
        <v>0.17976</v>
      </c>
      <c r="G133" s="66">
        <v>0.20828379999999999</v>
      </c>
      <c r="H133" s="66">
        <f t="shared" si="5"/>
        <v>0.17119998</v>
      </c>
      <c r="I133" s="66">
        <f t="shared" si="6"/>
        <v>0.41658661800000002</v>
      </c>
      <c r="J133" s="66">
        <v>1.1408039999999999</v>
      </c>
      <c r="K133" s="66">
        <f t="shared" si="7"/>
        <v>0.39661328699999998</v>
      </c>
      <c r="L133" s="66">
        <v>1.1408039999999999</v>
      </c>
      <c r="M133" s="66">
        <v>3.973617</v>
      </c>
      <c r="N133" s="65">
        <f t="shared" si="8"/>
        <v>0.29709748211232873</v>
      </c>
      <c r="O133" s="65">
        <f t="shared" si="9"/>
        <v>0.17312685054794522</v>
      </c>
      <c r="P133" s="65"/>
      <c r="Q133" s="65"/>
    </row>
    <row r="134" spans="1:17" x14ac:dyDescent="0.25">
      <c r="A134">
        <v>1723</v>
      </c>
      <c r="B134" s="65">
        <v>48.005020000000002</v>
      </c>
      <c r="C134" s="65"/>
      <c r="D134" s="65">
        <v>0.26600000000000001</v>
      </c>
      <c r="E134" s="66">
        <v>0.26594630000000002</v>
      </c>
      <c r="F134" s="66">
        <v>0.16758000000000001</v>
      </c>
      <c r="G134" s="65">
        <v>0.2221882</v>
      </c>
      <c r="H134" s="66">
        <f t="shared" si="5"/>
        <v>0.15959999999999999</v>
      </c>
      <c r="I134" s="66">
        <f t="shared" si="6"/>
        <v>0.38836000000000004</v>
      </c>
      <c r="J134" s="66">
        <v>1.063507</v>
      </c>
      <c r="K134" s="66">
        <f t="shared" si="7"/>
        <v>0.36974000000000001</v>
      </c>
      <c r="L134" s="66">
        <v>1.063507</v>
      </c>
      <c r="M134" s="66">
        <v>3.7043759999999999</v>
      </c>
      <c r="N134" s="65">
        <f t="shared" si="8"/>
        <v>0.2778114290410959</v>
      </c>
      <c r="O134" s="65">
        <f t="shared" si="9"/>
        <v>0.16730676027397259</v>
      </c>
      <c r="P134" s="65"/>
      <c r="Q134" s="65"/>
    </row>
    <row r="135" spans="1:17" x14ac:dyDescent="0.25">
      <c r="A135">
        <v>1724</v>
      </c>
      <c r="B135" s="65">
        <v>48.005020000000002</v>
      </c>
      <c r="C135" s="65"/>
      <c r="D135" s="65">
        <v>0.29866670000000001</v>
      </c>
      <c r="E135" s="66">
        <v>0.29860639999999999</v>
      </c>
      <c r="F135" s="66">
        <v>0.18815999999999999</v>
      </c>
      <c r="G135" s="65">
        <v>0.19504759999999999</v>
      </c>
      <c r="H135" s="66">
        <f t="shared" si="5"/>
        <v>0.17920001999999999</v>
      </c>
      <c r="I135" s="66">
        <f t="shared" si="6"/>
        <v>0.43605338199999999</v>
      </c>
      <c r="J135" s="66">
        <v>1.194113</v>
      </c>
      <c r="K135" s="66">
        <f t="shared" si="7"/>
        <v>0.415146713</v>
      </c>
      <c r="L135" s="66">
        <v>1.194113</v>
      </c>
      <c r="M135" s="66">
        <v>4.1593</v>
      </c>
      <c r="N135" s="65">
        <f t="shared" si="8"/>
        <v>0.31028838857260277</v>
      </c>
      <c r="O135" s="65">
        <f t="shared" si="9"/>
        <v>0.17637138315068493</v>
      </c>
      <c r="P135" s="65"/>
      <c r="Q135" s="65"/>
    </row>
    <row r="136" spans="1:17" x14ac:dyDescent="0.25">
      <c r="A136">
        <v>1725</v>
      </c>
      <c r="B136" s="65">
        <v>48.005020000000002</v>
      </c>
      <c r="C136" s="65"/>
      <c r="D136" s="65">
        <v>0.34933330000000001</v>
      </c>
      <c r="E136" s="67">
        <v>0.36359930000000001</v>
      </c>
      <c r="F136" s="66">
        <v>0.22008</v>
      </c>
      <c r="G136" s="66">
        <v>0.25500159999999999</v>
      </c>
      <c r="H136" s="66">
        <f t="shared" si="5"/>
        <v>0.20959997999999999</v>
      </c>
      <c r="I136" s="66">
        <f t="shared" si="6"/>
        <v>0.51002661800000004</v>
      </c>
      <c r="J136" s="66">
        <v>1.396685</v>
      </c>
      <c r="K136" s="66">
        <f t="shared" si="7"/>
        <v>0.48557328699999996</v>
      </c>
      <c r="L136" s="66">
        <v>1.396685</v>
      </c>
      <c r="M136" s="65">
        <v>4.2</v>
      </c>
      <c r="N136" s="65">
        <f t="shared" si="8"/>
        <v>0.36166403005753417</v>
      </c>
      <c r="O136" s="65">
        <f t="shared" si="9"/>
        <v>0.20921916013698635</v>
      </c>
      <c r="P136" s="65"/>
      <c r="Q136" s="65"/>
    </row>
    <row r="137" spans="1:17" x14ac:dyDescent="0.25">
      <c r="A137">
        <v>1726</v>
      </c>
      <c r="B137" s="65">
        <v>48.005020000000002</v>
      </c>
      <c r="C137" s="65"/>
      <c r="D137" s="65">
        <v>0.314</v>
      </c>
      <c r="E137" s="66">
        <v>0.31393660000000001</v>
      </c>
      <c r="F137" s="66">
        <v>0.19782</v>
      </c>
      <c r="G137" s="66">
        <v>0.22920950000000001</v>
      </c>
      <c r="H137" s="66">
        <f t="shared" si="5"/>
        <v>0.18839999999999998</v>
      </c>
      <c r="I137" s="66">
        <f t="shared" si="6"/>
        <v>0.45844000000000001</v>
      </c>
      <c r="J137" s="66">
        <v>1.2554179999999999</v>
      </c>
      <c r="K137" s="66">
        <f t="shared" si="7"/>
        <v>0.43645999999999996</v>
      </c>
      <c r="L137" s="66">
        <v>1.2554179999999999</v>
      </c>
      <c r="M137" s="65">
        <v>4.3</v>
      </c>
      <c r="N137" s="65">
        <f t="shared" si="8"/>
        <v>0.3265470030136986</v>
      </c>
      <c r="O137" s="65">
        <f t="shared" si="9"/>
        <v>0.19012135369863012</v>
      </c>
      <c r="P137" s="65"/>
      <c r="Q137" s="65"/>
    </row>
    <row r="138" spans="1:17" x14ac:dyDescent="0.25">
      <c r="A138">
        <v>1727</v>
      </c>
      <c r="B138" s="65">
        <v>48.005020000000002</v>
      </c>
      <c r="C138" s="65"/>
      <c r="D138" s="65">
        <v>0.25533329999999999</v>
      </c>
      <c r="E138" s="66">
        <v>0.2552818</v>
      </c>
      <c r="F138" s="66">
        <v>0.16086</v>
      </c>
      <c r="G138" s="65">
        <v>0.21252299999999999</v>
      </c>
      <c r="H138" s="66">
        <f t="shared" si="5"/>
        <v>0.15319997999999999</v>
      </c>
      <c r="I138" s="66">
        <f t="shared" si="6"/>
        <v>0.37278661799999996</v>
      </c>
      <c r="J138" s="66">
        <v>1.0208600000000001</v>
      </c>
      <c r="K138" s="66">
        <f t="shared" si="7"/>
        <v>0.35491328699999997</v>
      </c>
      <c r="L138" s="66">
        <v>1.0208600000000001</v>
      </c>
      <c r="M138" s="66">
        <v>3.5558299999999998</v>
      </c>
      <c r="N138" s="65">
        <f t="shared" si="8"/>
        <v>0.26664833252328762</v>
      </c>
      <c r="O138" s="65">
        <f t="shared" si="9"/>
        <v>0.16043835273972601</v>
      </c>
      <c r="P138" s="65"/>
      <c r="Q138" s="65"/>
    </row>
    <row r="139" spans="1:17" x14ac:dyDescent="0.25">
      <c r="A139">
        <v>1728</v>
      </c>
      <c r="B139" s="65">
        <v>48.005020000000002</v>
      </c>
      <c r="C139" s="65"/>
      <c r="D139" s="65">
        <v>0.25533329999999999</v>
      </c>
      <c r="E139" s="66">
        <v>0.2552818</v>
      </c>
      <c r="F139" s="66">
        <v>0.16086</v>
      </c>
      <c r="G139" s="65">
        <v>0.16904830000000001</v>
      </c>
      <c r="H139" s="66">
        <f t="shared" si="5"/>
        <v>0.15319997999999999</v>
      </c>
      <c r="I139" s="66">
        <f t="shared" si="6"/>
        <v>0.37278661799999996</v>
      </c>
      <c r="J139" s="66">
        <v>1.0208600000000001</v>
      </c>
      <c r="K139" s="66">
        <f t="shared" si="7"/>
        <v>0.35491328699999997</v>
      </c>
      <c r="L139" s="66">
        <v>1.0208600000000001</v>
      </c>
      <c r="M139" s="66">
        <v>3.5558299999999998</v>
      </c>
      <c r="N139" s="65">
        <f t="shared" si="8"/>
        <v>0.26533813608493145</v>
      </c>
      <c r="O139" s="65">
        <f t="shared" si="9"/>
        <v>0.15126697767123284</v>
      </c>
      <c r="P139" s="65"/>
      <c r="Q139" s="65"/>
    </row>
    <row r="140" spans="1:17" x14ac:dyDescent="0.25">
      <c r="A140">
        <v>1729</v>
      </c>
      <c r="B140" s="65">
        <v>48.005020000000002</v>
      </c>
      <c r="C140" s="65"/>
      <c r="D140" s="65">
        <v>0.25333329999999998</v>
      </c>
      <c r="E140" s="66">
        <v>0.25328220000000001</v>
      </c>
      <c r="F140" s="66">
        <v>0.15959999999999999</v>
      </c>
      <c r="G140" s="65">
        <v>0.1386358</v>
      </c>
      <c r="H140" s="66">
        <f t="shared" ref="H140:H203" si="10">D140*0.6</f>
        <v>0.15199997999999998</v>
      </c>
      <c r="I140" s="66">
        <f t="shared" ref="I140:I203" si="11">1.46*D140</f>
        <v>0.36986661799999998</v>
      </c>
      <c r="J140" s="66">
        <v>1.0128630000000001</v>
      </c>
      <c r="K140" s="66">
        <f t="shared" ref="K140:K203" si="12">1.39*D140</f>
        <v>0.35213328699999996</v>
      </c>
      <c r="L140" s="66">
        <v>1.0128630000000001</v>
      </c>
      <c r="M140" s="66">
        <v>3.5279769999999999</v>
      </c>
      <c r="N140" s="65">
        <f t="shared" ref="N140:N203" si="13">(D140*D$10+E$10*E140+F$10*F140+G$10*G140+H$10*H140+I$10*I140+J$10*J140+K$10*K140+L$10*L140+M$10*M140)/365</f>
        <v>0.26238311444109591</v>
      </c>
      <c r="O140" s="65">
        <f t="shared" ref="O140:O203" si="14">(D$9*D140+E$9*E140+F$9*F140+G$9*G140+H$9*H140+I$9*I140+J$9*J140+L$9*L140+M$9*M140+K$9*K140)/365</f>
        <v>0.14394565575342466</v>
      </c>
      <c r="P140" s="65"/>
      <c r="Q140" s="65"/>
    </row>
    <row r="141" spans="1:17" x14ac:dyDescent="0.25">
      <c r="A141">
        <v>1730</v>
      </c>
      <c r="B141" s="65">
        <v>48.005020000000002</v>
      </c>
      <c r="C141" s="65"/>
      <c r="D141" s="65">
        <v>0.20666670000000001</v>
      </c>
      <c r="E141" s="66">
        <v>0.2066249</v>
      </c>
      <c r="F141" s="66">
        <v>0.13020000000000001</v>
      </c>
      <c r="G141" s="66">
        <v>0.15085970000000001</v>
      </c>
      <c r="H141" s="66">
        <f t="shared" si="10"/>
        <v>0.12400002</v>
      </c>
      <c r="I141" s="66">
        <f t="shared" si="11"/>
        <v>0.30173338199999999</v>
      </c>
      <c r="J141" s="66">
        <v>0.82628330000000005</v>
      </c>
      <c r="K141" s="66">
        <f t="shared" si="12"/>
        <v>0.28726671300000001</v>
      </c>
      <c r="L141" s="66">
        <v>0.82628330000000005</v>
      </c>
      <c r="M141" s="66">
        <v>2.8780869999999998</v>
      </c>
      <c r="N141" s="65">
        <f t="shared" si="13"/>
        <v>0.21518746681917805</v>
      </c>
      <c r="O141" s="65">
        <f t="shared" si="14"/>
        <v>0.12539561569863014</v>
      </c>
      <c r="P141" s="65"/>
      <c r="Q141" s="65"/>
    </row>
    <row r="142" spans="1:17" x14ac:dyDescent="0.25">
      <c r="A142">
        <v>1731</v>
      </c>
      <c r="B142" s="65">
        <v>48.005020000000002</v>
      </c>
      <c r="C142" s="65"/>
      <c r="D142" s="65">
        <v>0.29533330000000002</v>
      </c>
      <c r="E142" s="66">
        <v>0.29527369999999997</v>
      </c>
      <c r="F142" s="66">
        <v>0.18606</v>
      </c>
      <c r="G142" s="66">
        <v>0.21558340000000001</v>
      </c>
      <c r="H142" s="66">
        <f t="shared" si="10"/>
        <v>0.17719998000000001</v>
      </c>
      <c r="I142" s="66">
        <f t="shared" si="11"/>
        <v>0.43118661800000002</v>
      </c>
      <c r="J142" s="66">
        <v>1.1807859999999999</v>
      </c>
      <c r="K142" s="66">
        <f t="shared" si="12"/>
        <v>0.410513287</v>
      </c>
      <c r="L142" s="66">
        <v>1.1807859999999999</v>
      </c>
      <c r="M142" s="66">
        <v>4.1128790000000004</v>
      </c>
      <c r="N142" s="65">
        <f t="shared" si="13"/>
        <v>0.30750978896164377</v>
      </c>
      <c r="O142" s="65">
        <f t="shared" si="14"/>
        <v>0.17919437493150683</v>
      </c>
      <c r="P142" s="65"/>
      <c r="Q142" s="65"/>
    </row>
    <row r="143" spans="1:17" x14ac:dyDescent="0.25">
      <c r="A143">
        <v>1732</v>
      </c>
      <c r="B143" s="65">
        <v>48.005020000000002</v>
      </c>
      <c r="C143" s="65"/>
      <c r="D143" s="65">
        <v>0.52800000000000002</v>
      </c>
      <c r="E143" s="66">
        <v>0.52789339999999996</v>
      </c>
      <c r="F143" s="66">
        <v>0.33263999999999999</v>
      </c>
      <c r="G143" s="65">
        <v>0.48762349999999999</v>
      </c>
      <c r="H143" s="66">
        <f t="shared" si="10"/>
        <v>0.31680000000000003</v>
      </c>
      <c r="I143" s="66">
        <f t="shared" si="11"/>
        <v>0.77088000000000001</v>
      </c>
      <c r="J143" s="66">
        <v>2.111021</v>
      </c>
      <c r="K143" s="66">
        <f t="shared" si="12"/>
        <v>0.73392000000000002</v>
      </c>
      <c r="L143" s="66">
        <v>2.111021</v>
      </c>
      <c r="M143" s="66">
        <v>7.3530480000000003</v>
      </c>
      <c r="N143" s="65">
        <f t="shared" si="13"/>
        <v>0.55284926767123299</v>
      </c>
      <c r="O143" s="65">
        <f t="shared" si="14"/>
        <v>0.34192583917808222</v>
      </c>
      <c r="P143" s="65"/>
      <c r="Q143" s="65"/>
    </row>
    <row r="144" spans="1:17" x14ac:dyDescent="0.25">
      <c r="A144">
        <v>1733</v>
      </c>
      <c r="B144" s="65">
        <v>48.005020000000002</v>
      </c>
      <c r="C144" s="65"/>
      <c r="D144" s="65">
        <v>0.31266670000000002</v>
      </c>
      <c r="E144" s="66">
        <v>0.31260349999999998</v>
      </c>
      <c r="F144" s="66">
        <v>0.19697999999999999</v>
      </c>
      <c r="G144" s="65">
        <v>0.30453039999999998</v>
      </c>
      <c r="H144" s="66">
        <f t="shared" si="10"/>
        <v>0.18760002000000001</v>
      </c>
      <c r="I144" s="66">
        <f t="shared" si="11"/>
        <v>0.456493382</v>
      </c>
      <c r="J144" s="66">
        <v>1.2500869999999999</v>
      </c>
      <c r="K144" s="66">
        <f t="shared" si="12"/>
        <v>0.43460671299999998</v>
      </c>
      <c r="L144" s="66">
        <v>1.2500869999999999</v>
      </c>
      <c r="M144" s="66">
        <v>4.3542670000000001</v>
      </c>
      <c r="N144" s="65">
        <f t="shared" si="13"/>
        <v>0.32785708884657538</v>
      </c>
      <c r="O144" s="65">
        <f t="shared" si="14"/>
        <v>0.20580638945205482</v>
      </c>
      <c r="P144" s="65"/>
      <c r="Q144" s="65"/>
    </row>
    <row r="145" spans="1:17" x14ac:dyDescent="0.25">
      <c r="A145">
        <v>1734</v>
      </c>
      <c r="B145" s="65">
        <v>48.005020000000002</v>
      </c>
      <c r="C145" s="65"/>
      <c r="D145" s="65">
        <v>0.23466670000000001</v>
      </c>
      <c r="E145" s="66">
        <v>0.2346193</v>
      </c>
      <c r="F145" s="66">
        <v>0.14784</v>
      </c>
      <c r="G145" s="66">
        <v>0.1712988</v>
      </c>
      <c r="H145" s="66">
        <f t="shared" si="10"/>
        <v>0.14080002</v>
      </c>
      <c r="I145" s="66">
        <f t="shared" si="11"/>
        <v>0.34261338200000002</v>
      </c>
      <c r="J145" s="66">
        <v>0.93823140000000005</v>
      </c>
      <c r="K145" s="66">
        <f t="shared" si="12"/>
        <v>0.32618671299999996</v>
      </c>
      <c r="L145" s="66">
        <v>0.93823140000000005</v>
      </c>
      <c r="M145" s="66">
        <v>3.2680210000000001</v>
      </c>
      <c r="N145" s="65">
        <f t="shared" si="13"/>
        <v>0.24434190112054793</v>
      </c>
      <c r="O145" s="65">
        <f t="shared" si="14"/>
        <v>0.14238470956164384</v>
      </c>
      <c r="P145" s="65"/>
      <c r="Q145" s="65"/>
    </row>
    <row r="146" spans="1:17" x14ac:dyDescent="0.25">
      <c r="A146">
        <v>1735</v>
      </c>
      <c r="B146" s="65">
        <v>92.349909999999994</v>
      </c>
      <c r="C146" s="65"/>
      <c r="D146" s="65">
        <v>0.28799999999999998</v>
      </c>
      <c r="E146" s="66">
        <v>0.28794180000000003</v>
      </c>
      <c r="F146" s="66">
        <v>0.18143999999999999</v>
      </c>
      <c r="G146" s="65">
        <v>0.16511999999999999</v>
      </c>
      <c r="H146" s="66">
        <f t="shared" si="10"/>
        <v>0.17279999999999998</v>
      </c>
      <c r="I146" s="66">
        <f t="shared" si="11"/>
        <v>0.42047999999999996</v>
      </c>
      <c r="J146" s="66">
        <v>1.1514660000000001</v>
      </c>
      <c r="K146" s="66">
        <f t="shared" si="12"/>
        <v>0.40031999999999995</v>
      </c>
      <c r="L146" s="66">
        <v>1.1514660000000001</v>
      </c>
      <c r="M146" s="66">
        <v>4.0107530000000002</v>
      </c>
      <c r="N146" s="65">
        <f t="shared" si="13"/>
        <v>0.29851462794520545</v>
      </c>
      <c r="O146" s="65">
        <f t="shared" si="14"/>
        <v>0.16522843013698632</v>
      </c>
      <c r="P146" s="65"/>
      <c r="Q146" s="65"/>
    </row>
    <row r="147" spans="1:17" x14ac:dyDescent="0.25">
      <c r="A147">
        <v>1736</v>
      </c>
      <c r="B147" s="65">
        <v>92.349909999999994</v>
      </c>
      <c r="C147" s="65"/>
      <c r="D147" s="65">
        <v>0.316</v>
      </c>
      <c r="E147" s="66">
        <v>0.3159362</v>
      </c>
      <c r="F147" s="66">
        <v>0.19908000000000001</v>
      </c>
      <c r="G147" s="66">
        <v>0.2306694</v>
      </c>
      <c r="H147" s="66">
        <f t="shared" si="10"/>
        <v>0.18959999999999999</v>
      </c>
      <c r="I147" s="66">
        <f t="shared" si="11"/>
        <v>0.46135999999999999</v>
      </c>
      <c r="J147" s="66">
        <v>1.263414</v>
      </c>
      <c r="K147" s="66">
        <f t="shared" si="12"/>
        <v>0.43923999999999996</v>
      </c>
      <c r="L147" s="66">
        <v>1.263414</v>
      </c>
      <c r="M147" s="66">
        <v>4.4006879999999997</v>
      </c>
      <c r="N147" s="65">
        <f t="shared" si="13"/>
        <v>0.32902855397260283</v>
      </c>
      <c r="O147" s="65">
        <f t="shared" si="14"/>
        <v>0.1917339473972603</v>
      </c>
      <c r="P147" s="65"/>
      <c r="Q147" s="65"/>
    </row>
    <row r="148" spans="1:17" x14ac:dyDescent="0.25">
      <c r="A148">
        <v>1737</v>
      </c>
      <c r="B148" s="65">
        <v>92.349909999999994</v>
      </c>
      <c r="C148" s="65"/>
      <c r="D148" s="65">
        <v>0.34599999999999997</v>
      </c>
      <c r="E148" s="66">
        <v>0.34593010000000002</v>
      </c>
      <c r="F148" s="66">
        <v>0.21798000000000001</v>
      </c>
      <c r="G148" s="66">
        <v>0.25256840000000003</v>
      </c>
      <c r="H148" s="66">
        <f t="shared" si="10"/>
        <v>0.20759999999999998</v>
      </c>
      <c r="I148" s="66">
        <f t="shared" si="11"/>
        <v>0.50515999999999994</v>
      </c>
      <c r="J148" s="66">
        <v>1.3833580000000001</v>
      </c>
      <c r="K148" s="66">
        <f t="shared" si="12"/>
        <v>0.48093999999999992</v>
      </c>
      <c r="L148" s="66">
        <v>1.3833580000000001</v>
      </c>
      <c r="M148" s="66">
        <v>4.8184750000000003</v>
      </c>
      <c r="N148" s="65">
        <f t="shared" si="13"/>
        <v>0.36026543013698631</v>
      </c>
      <c r="O148" s="65">
        <f t="shared" si="14"/>
        <v>0.2099365312328767</v>
      </c>
      <c r="P148" s="65"/>
      <c r="Q148" s="65"/>
    </row>
    <row r="149" spans="1:17" x14ac:dyDescent="0.25">
      <c r="A149">
        <v>1738</v>
      </c>
      <c r="B149" s="65">
        <v>92.349909999999994</v>
      </c>
      <c r="C149" s="65"/>
      <c r="D149" s="65">
        <v>0.59933329999999996</v>
      </c>
      <c r="E149" s="66">
        <v>0.59921230000000003</v>
      </c>
      <c r="F149" s="66">
        <v>0.37758000000000003</v>
      </c>
      <c r="G149" s="65">
        <v>0.53602349999999999</v>
      </c>
      <c r="H149" s="66">
        <f t="shared" si="10"/>
        <v>0.35959997999999999</v>
      </c>
      <c r="I149" s="66">
        <f t="shared" si="11"/>
        <v>0.87502661799999992</v>
      </c>
      <c r="J149" s="66">
        <v>2.3962219999999999</v>
      </c>
      <c r="K149" s="66">
        <f t="shared" si="12"/>
        <v>0.83307328699999983</v>
      </c>
      <c r="L149" s="66">
        <v>2.3962219999999999</v>
      </c>
      <c r="M149" s="66">
        <v>8.3464519999999993</v>
      </c>
      <c r="N149" s="65">
        <f t="shared" si="13"/>
        <v>0.62701298430410957</v>
      </c>
      <c r="O149" s="65">
        <f t="shared" si="14"/>
        <v>0.38443312315068495</v>
      </c>
      <c r="P149" s="65"/>
      <c r="Q149" s="65"/>
    </row>
    <row r="150" spans="1:17" x14ac:dyDescent="0.25">
      <c r="A150">
        <v>1739</v>
      </c>
      <c r="B150" s="65">
        <v>92.349909999999994</v>
      </c>
      <c r="C150" s="65"/>
      <c r="D150" s="65">
        <v>0.45866669999999998</v>
      </c>
      <c r="E150" s="66">
        <v>0.45857409999999998</v>
      </c>
      <c r="F150" s="66">
        <v>0.28895999999999999</v>
      </c>
      <c r="G150" s="65">
        <v>0.39147340000000003</v>
      </c>
      <c r="H150" s="66">
        <f t="shared" si="10"/>
        <v>0.27520001999999999</v>
      </c>
      <c r="I150" s="66">
        <f t="shared" si="11"/>
        <v>0.66965338199999991</v>
      </c>
      <c r="J150" s="66">
        <v>1.8338159999999999</v>
      </c>
      <c r="K150" s="66">
        <f t="shared" si="12"/>
        <v>0.63754671299999988</v>
      </c>
      <c r="L150" s="66">
        <v>1.8338159999999999</v>
      </c>
      <c r="M150" s="66">
        <v>6.3874959999999996</v>
      </c>
      <c r="N150" s="65">
        <f t="shared" si="13"/>
        <v>0.47928495953150674</v>
      </c>
      <c r="O150" s="65">
        <f t="shared" si="14"/>
        <v>0.29025075986301369</v>
      </c>
      <c r="P150" s="65"/>
      <c r="Q150" s="65"/>
    </row>
    <row r="151" spans="1:17" x14ac:dyDescent="0.25">
      <c r="A151">
        <v>1740</v>
      </c>
      <c r="B151" s="65">
        <v>92.349909999999994</v>
      </c>
      <c r="C151" s="65"/>
      <c r="D151" s="65">
        <v>0.54266669999999995</v>
      </c>
      <c r="E151" s="66">
        <v>0.54255710000000001</v>
      </c>
      <c r="F151" s="66">
        <v>0.34188000000000002</v>
      </c>
      <c r="G151" s="65">
        <v>0.41362870000000002</v>
      </c>
      <c r="H151" s="66">
        <f t="shared" si="10"/>
        <v>0.32560001999999993</v>
      </c>
      <c r="I151" s="66">
        <f t="shared" si="11"/>
        <v>0.79229338199999988</v>
      </c>
      <c r="J151" s="66">
        <v>2.1696599999999999</v>
      </c>
      <c r="K151" s="66">
        <f t="shared" si="12"/>
        <v>0.75430671299999985</v>
      </c>
      <c r="L151" s="66">
        <v>2.1696599999999999</v>
      </c>
      <c r="M151" s="66">
        <v>7.5572990000000004</v>
      </c>
      <c r="N151" s="65">
        <f t="shared" si="13"/>
        <v>0.56556801459999984</v>
      </c>
      <c r="O151" s="65">
        <f t="shared" si="14"/>
        <v>0.33295645712328764</v>
      </c>
      <c r="P151" s="65"/>
      <c r="Q151" s="65"/>
    </row>
    <row r="152" spans="1:17" x14ac:dyDescent="0.25">
      <c r="A152">
        <v>1741</v>
      </c>
      <c r="B152" s="65">
        <v>92.349909999999994</v>
      </c>
      <c r="C152" s="65"/>
      <c r="D152" s="65">
        <v>0.45866669999999998</v>
      </c>
      <c r="E152" s="66">
        <v>0.45857409999999998</v>
      </c>
      <c r="F152" s="66">
        <v>0.28895999999999999</v>
      </c>
      <c r="G152" s="66">
        <v>0.33481119999999998</v>
      </c>
      <c r="H152" s="66">
        <f t="shared" si="10"/>
        <v>0.27520001999999999</v>
      </c>
      <c r="I152" s="66">
        <f t="shared" si="11"/>
        <v>0.66965338199999991</v>
      </c>
      <c r="J152" s="66">
        <v>2.4968349999999999</v>
      </c>
      <c r="K152" s="66">
        <f t="shared" si="12"/>
        <v>0.63754671299999988</v>
      </c>
      <c r="L152" s="65">
        <v>2.4968349999999999</v>
      </c>
      <c r="M152" s="66">
        <v>6.3874959999999996</v>
      </c>
      <c r="N152" s="65">
        <f t="shared" si="13"/>
        <v>0.49247255295616432</v>
      </c>
      <c r="O152" s="65">
        <f t="shared" si="14"/>
        <v>0.28846971054794518</v>
      </c>
      <c r="P152" s="65"/>
      <c r="Q152" s="65"/>
    </row>
    <row r="153" spans="1:17" x14ac:dyDescent="0.25">
      <c r="A153">
        <v>1742</v>
      </c>
      <c r="B153" s="65">
        <v>92.349909999999994</v>
      </c>
      <c r="C153" s="65"/>
      <c r="D153" s="65">
        <v>0.4166667</v>
      </c>
      <c r="E153" s="66">
        <v>0.41658250000000002</v>
      </c>
      <c r="F153" s="66">
        <v>0.26250000000000001</v>
      </c>
      <c r="G153" s="65">
        <v>0.33045980000000003</v>
      </c>
      <c r="H153" s="66">
        <f t="shared" si="10"/>
        <v>0.25000001999999999</v>
      </c>
      <c r="I153" s="66">
        <f t="shared" si="11"/>
        <v>0.60833338199999998</v>
      </c>
      <c r="J153" s="66">
        <v>2.6069290000000001</v>
      </c>
      <c r="K153" s="66">
        <f t="shared" si="12"/>
        <v>0.579166713</v>
      </c>
      <c r="L153" s="65">
        <v>2.6069290000000001</v>
      </c>
      <c r="M153" s="66">
        <v>5.8025950000000002</v>
      </c>
      <c r="N153" s="65">
        <f t="shared" si="13"/>
        <v>0.45577956501095884</v>
      </c>
      <c r="O153" s="65">
        <f t="shared" si="14"/>
        <v>0.27280127164383561</v>
      </c>
      <c r="P153" s="65"/>
      <c r="Q153" s="65"/>
    </row>
    <row r="154" spans="1:17" x14ac:dyDescent="0.25">
      <c r="A154">
        <v>1743</v>
      </c>
      <c r="B154" s="65">
        <v>92.349909999999994</v>
      </c>
      <c r="C154" s="65"/>
      <c r="D154" s="65">
        <v>0.47133330000000001</v>
      </c>
      <c r="E154" s="66">
        <v>0.4712382</v>
      </c>
      <c r="F154" s="66">
        <v>0.29693999999999998</v>
      </c>
      <c r="G154" s="66">
        <v>0.34405750000000002</v>
      </c>
      <c r="H154" s="66">
        <f t="shared" si="10"/>
        <v>0.28279998000000001</v>
      </c>
      <c r="I154" s="66">
        <f t="shared" si="11"/>
        <v>0.68814661799999999</v>
      </c>
      <c r="J154" s="66">
        <v>2.4298329999999999</v>
      </c>
      <c r="K154" s="66">
        <f t="shared" si="12"/>
        <v>0.65515328699999997</v>
      </c>
      <c r="L154" s="65">
        <v>2.4298329999999999</v>
      </c>
      <c r="M154" s="66">
        <v>6.5638949999999996</v>
      </c>
      <c r="N154" s="65">
        <f t="shared" si="13"/>
        <v>0.50301842594794521</v>
      </c>
      <c r="O154" s="65">
        <f t="shared" si="14"/>
        <v>0.29435027739726027</v>
      </c>
      <c r="P154" s="65"/>
      <c r="Q154" s="65"/>
    </row>
    <row r="155" spans="1:17" x14ac:dyDescent="0.25">
      <c r="A155">
        <v>1744</v>
      </c>
      <c r="B155" s="65">
        <v>92.349909999999994</v>
      </c>
      <c r="C155" s="65"/>
      <c r="D155" s="65">
        <v>0.38066670000000002</v>
      </c>
      <c r="E155" s="66">
        <v>0.38058979999999998</v>
      </c>
      <c r="F155" s="66">
        <v>0.23982000000000001</v>
      </c>
      <c r="G155" s="66">
        <v>0.27787390000000001</v>
      </c>
      <c r="H155" s="66">
        <f t="shared" si="10"/>
        <v>0.22840002000000001</v>
      </c>
      <c r="I155" s="66">
        <f t="shared" si="11"/>
        <v>0.55577338200000004</v>
      </c>
      <c r="J155" s="66">
        <v>2.0436890000000001</v>
      </c>
      <c r="K155" s="66">
        <f t="shared" si="12"/>
        <v>0.52912671300000003</v>
      </c>
      <c r="L155" s="65">
        <v>2.0436890000000001</v>
      </c>
      <c r="M155" s="66">
        <v>5.3012499999999996</v>
      </c>
      <c r="N155" s="65">
        <f t="shared" si="13"/>
        <v>0.40808243925753424</v>
      </c>
      <c r="O155" s="65">
        <f t="shared" si="14"/>
        <v>0.23897524315068494</v>
      </c>
      <c r="P155" s="65"/>
      <c r="Q155" s="65"/>
    </row>
    <row r="156" spans="1:17" x14ac:dyDescent="0.25">
      <c r="A156">
        <v>1745</v>
      </c>
      <c r="B156" s="65">
        <v>92.349909999999994</v>
      </c>
      <c r="C156" s="65"/>
      <c r="D156" s="65">
        <v>0.49666670000000002</v>
      </c>
      <c r="E156" s="66">
        <v>0.49656640000000002</v>
      </c>
      <c r="F156" s="66">
        <v>0.31290000000000001</v>
      </c>
      <c r="G156" s="65">
        <v>0.43258059999999998</v>
      </c>
      <c r="H156" s="66">
        <f t="shared" si="10"/>
        <v>0.29800001999999998</v>
      </c>
      <c r="I156" s="66">
        <f t="shared" si="11"/>
        <v>0.72513338199999999</v>
      </c>
      <c r="J156" s="66">
        <v>1.8689709999999999</v>
      </c>
      <c r="K156" s="66">
        <f t="shared" si="12"/>
        <v>0.69036671299999997</v>
      </c>
      <c r="L156" s="65">
        <v>1.8689709999999999</v>
      </c>
      <c r="M156" s="66">
        <v>6.9166930000000004</v>
      </c>
      <c r="N156" s="65">
        <f t="shared" si="13"/>
        <v>0.51663114090136986</v>
      </c>
      <c r="O156" s="65">
        <f t="shared" si="14"/>
        <v>0.31433596342465753</v>
      </c>
      <c r="P156" s="65"/>
      <c r="Q156" s="65"/>
    </row>
    <row r="157" spans="1:17" x14ac:dyDescent="0.25">
      <c r="A157">
        <v>1746</v>
      </c>
      <c r="B157" s="65">
        <v>92.349909999999994</v>
      </c>
      <c r="C157" s="65"/>
      <c r="D157" s="65">
        <v>0.46866669999999999</v>
      </c>
      <c r="E157" s="66">
        <v>0.46857209999999999</v>
      </c>
      <c r="F157" s="66">
        <v>0.29526000000000002</v>
      </c>
      <c r="G157" s="65">
        <v>0.46554220000000002</v>
      </c>
      <c r="H157" s="66">
        <f t="shared" si="10"/>
        <v>0.28120001999999999</v>
      </c>
      <c r="I157" s="66">
        <f t="shared" si="11"/>
        <v>0.68425338199999997</v>
      </c>
      <c r="J157" s="66">
        <v>1.8574170000000001</v>
      </c>
      <c r="K157" s="66">
        <f t="shared" si="12"/>
        <v>0.6514467129999999</v>
      </c>
      <c r="L157" s="65">
        <v>1.8574170000000001</v>
      </c>
      <c r="M157" s="66">
        <v>6.5267580000000001</v>
      </c>
      <c r="N157" s="65">
        <f t="shared" si="13"/>
        <v>0.49134147733972605</v>
      </c>
      <c r="O157" s="65">
        <f t="shared" si="14"/>
        <v>0.31015251657534249</v>
      </c>
      <c r="P157" s="65"/>
      <c r="Q157" s="65"/>
    </row>
    <row r="158" spans="1:17" x14ac:dyDescent="0.25">
      <c r="A158">
        <v>1747</v>
      </c>
      <c r="B158" s="65">
        <v>92.349909999999994</v>
      </c>
      <c r="C158" s="65"/>
      <c r="D158" s="65">
        <v>0.45866669999999998</v>
      </c>
      <c r="E158" s="66">
        <v>0.45857409999999998</v>
      </c>
      <c r="F158" s="66">
        <v>0.28895999999999999</v>
      </c>
      <c r="G158" s="65">
        <v>0.30698160000000002</v>
      </c>
      <c r="H158" s="66">
        <f t="shared" si="10"/>
        <v>0.27520001999999999</v>
      </c>
      <c r="I158" s="66">
        <f t="shared" si="11"/>
        <v>0.66965338199999991</v>
      </c>
      <c r="J158" s="66">
        <v>1.8091280000000001</v>
      </c>
      <c r="K158" s="66">
        <f t="shared" si="12"/>
        <v>0.63754671299999988</v>
      </c>
      <c r="L158" s="65">
        <v>1.8091280000000001</v>
      </c>
      <c r="M158" s="66">
        <v>6.3874959999999996</v>
      </c>
      <c r="N158" s="65">
        <f t="shared" si="13"/>
        <v>0.47618399679178075</v>
      </c>
      <c r="O158" s="65">
        <f t="shared" si="14"/>
        <v>0.27204768753424652</v>
      </c>
      <c r="P158" s="65"/>
      <c r="Q158" s="65"/>
    </row>
    <row r="159" spans="1:17" x14ac:dyDescent="0.25">
      <c r="A159">
        <v>1748</v>
      </c>
      <c r="B159" s="65">
        <v>92.349909999999994</v>
      </c>
      <c r="C159" s="65"/>
      <c r="D159" s="65">
        <v>0.43266670000000002</v>
      </c>
      <c r="E159" s="66">
        <v>0.4325793</v>
      </c>
      <c r="F159" s="66">
        <v>0.27257999999999999</v>
      </c>
      <c r="G159" s="65">
        <v>0.24865899999999999</v>
      </c>
      <c r="H159" s="66">
        <f t="shared" si="10"/>
        <v>0.25960001999999999</v>
      </c>
      <c r="I159" s="66">
        <f t="shared" si="11"/>
        <v>0.63169338200000003</v>
      </c>
      <c r="J159" s="66">
        <v>1.94584</v>
      </c>
      <c r="K159" s="66">
        <f t="shared" si="12"/>
        <v>0.60140671299999993</v>
      </c>
      <c r="L159" s="65">
        <v>1.94584</v>
      </c>
      <c r="M159" s="66">
        <v>6.0254139999999996</v>
      </c>
      <c r="N159" s="65">
        <f t="shared" si="13"/>
        <v>0.4533330209013699</v>
      </c>
      <c r="O159" s="65">
        <f t="shared" si="14"/>
        <v>0.25166462616438351</v>
      </c>
      <c r="P159" s="65"/>
      <c r="Q159" s="65"/>
    </row>
    <row r="160" spans="1:17" x14ac:dyDescent="0.25">
      <c r="A160">
        <v>1749</v>
      </c>
      <c r="B160" s="65">
        <v>92.349909999999994</v>
      </c>
      <c r="C160" s="65"/>
      <c r="D160" s="65">
        <v>0.4166667</v>
      </c>
      <c r="E160" s="66">
        <v>0.41658250000000002</v>
      </c>
      <c r="F160" s="66">
        <v>0.26250000000000001</v>
      </c>
      <c r="G160" s="65">
        <v>0.25978410000000002</v>
      </c>
      <c r="H160" s="66">
        <f t="shared" si="10"/>
        <v>0.25000001999999999</v>
      </c>
      <c r="I160" s="66">
        <f t="shared" si="11"/>
        <v>0.60833338199999998</v>
      </c>
      <c r="J160" s="66">
        <v>1.9770190000000001</v>
      </c>
      <c r="K160" s="66">
        <f t="shared" si="12"/>
        <v>0.579166713</v>
      </c>
      <c r="L160" s="65">
        <v>1.9770190000000001</v>
      </c>
      <c r="M160" s="66">
        <v>5.8025950000000002</v>
      </c>
      <c r="N160" s="65">
        <f t="shared" si="13"/>
        <v>0.43949820966849312</v>
      </c>
      <c r="O160" s="65">
        <f t="shared" si="14"/>
        <v>0.24822723082191778</v>
      </c>
      <c r="P160" s="65"/>
      <c r="Q160" s="65"/>
    </row>
    <row r="161" spans="1:17" x14ac:dyDescent="0.25">
      <c r="A161">
        <v>1750</v>
      </c>
      <c r="B161" s="65">
        <v>135.44550000000001</v>
      </c>
      <c r="C161" s="65"/>
      <c r="D161" s="65">
        <v>0.40066669999999999</v>
      </c>
      <c r="E161" s="66">
        <v>0.40058579999999999</v>
      </c>
      <c r="F161" s="66">
        <v>0.25241999999999998</v>
      </c>
      <c r="G161" s="65">
        <v>0.26615719999999998</v>
      </c>
      <c r="H161" s="66">
        <f t="shared" si="10"/>
        <v>0.24040001999999999</v>
      </c>
      <c r="I161" s="66">
        <f t="shared" si="11"/>
        <v>0.58497338199999993</v>
      </c>
      <c r="J161" s="66">
        <v>1.9609049999999999</v>
      </c>
      <c r="K161" s="66">
        <f t="shared" si="12"/>
        <v>0.55692671299999996</v>
      </c>
      <c r="L161" s="65">
        <v>1.9609049999999999</v>
      </c>
      <c r="M161" s="66">
        <v>5.5797749999999997</v>
      </c>
      <c r="N161" s="65">
        <f t="shared" si="13"/>
        <v>0.42445772007945209</v>
      </c>
      <c r="O161" s="65">
        <f t="shared" si="14"/>
        <v>0.24306176835616439</v>
      </c>
      <c r="P161" s="65"/>
      <c r="Q161" s="65"/>
    </row>
    <row r="162" spans="1:17" x14ac:dyDescent="0.25">
      <c r="A162">
        <v>1751</v>
      </c>
      <c r="B162" s="65">
        <v>135.44550000000001</v>
      </c>
      <c r="C162" s="65"/>
      <c r="D162" s="65">
        <v>0.36666670000000001</v>
      </c>
      <c r="E162" s="66">
        <v>0.36659259999999999</v>
      </c>
      <c r="F162" s="66">
        <v>0.23100000000000001</v>
      </c>
      <c r="G162" s="65">
        <v>0.33733340000000001</v>
      </c>
      <c r="H162" s="66">
        <f t="shared" si="10"/>
        <v>0.22000001999999999</v>
      </c>
      <c r="I162" s="66">
        <f t="shared" si="11"/>
        <v>0.53533338200000002</v>
      </c>
      <c r="J162" s="66">
        <v>1.8960870000000001</v>
      </c>
      <c r="K162" s="66">
        <f t="shared" si="12"/>
        <v>0.50966671299999999</v>
      </c>
      <c r="L162" s="65">
        <v>1.8960870000000001</v>
      </c>
      <c r="M162" s="66">
        <v>5.1062830000000003</v>
      </c>
      <c r="N162" s="65">
        <f t="shared" si="13"/>
        <v>0.39354664775068499</v>
      </c>
      <c r="O162" s="65">
        <f t="shared" si="14"/>
        <v>0.24377431356164378</v>
      </c>
      <c r="P162" s="65"/>
      <c r="Q162" s="65"/>
    </row>
    <row r="163" spans="1:17" x14ac:dyDescent="0.25">
      <c r="A163">
        <v>1752</v>
      </c>
      <c r="B163" s="65">
        <v>135.44550000000001</v>
      </c>
      <c r="C163" s="65"/>
      <c r="D163" s="65">
        <v>0.29933330000000002</v>
      </c>
      <c r="E163" s="66">
        <v>0.29927290000000001</v>
      </c>
      <c r="F163" s="66">
        <v>0.18858</v>
      </c>
      <c r="G163" s="66">
        <v>0.21850330000000001</v>
      </c>
      <c r="H163" s="66">
        <f t="shared" si="10"/>
        <v>0.17959998000000002</v>
      </c>
      <c r="I163" s="66">
        <f t="shared" si="11"/>
        <v>0.43702661800000003</v>
      </c>
      <c r="J163" s="66">
        <v>1.783698</v>
      </c>
      <c r="K163" s="66">
        <f t="shared" si="12"/>
        <v>0.41607328700000001</v>
      </c>
      <c r="L163" s="65">
        <v>1.783698</v>
      </c>
      <c r="M163" s="66">
        <v>4.1685840000000001</v>
      </c>
      <c r="N163" s="65">
        <f t="shared" si="13"/>
        <v>0.3248602966328768</v>
      </c>
      <c r="O163" s="65">
        <f t="shared" si="14"/>
        <v>0.19062618616438357</v>
      </c>
      <c r="P163" s="65"/>
      <c r="Q163" s="65"/>
    </row>
    <row r="164" spans="1:17" x14ac:dyDescent="0.25">
      <c r="A164">
        <v>1753</v>
      </c>
      <c r="B164" s="65">
        <v>135.44550000000001</v>
      </c>
      <c r="C164" s="65"/>
      <c r="D164" s="65">
        <v>0.28000000000000003</v>
      </c>
      <c r="E164" s="66">
        <v>0.27994350000000001</v>
      </c>
      <c r="F164" s="66">
        <v>0.1764</v>
      </c>
      <c r="G164" s="65">
        <v>0.18554219999999999</v>
      </c>
      <c r="H164" s="66">
        <f t="shared" si="10"/>
        <v>0.16800000000000001</v>
      </c>
      <c r="I164" s="66">
        <f t="shared" si="11"/>
        <v>0.40880000000000005</v>
      </c>
      <c r="J164" s="66">
        <v>1.583661</v>
      </c>
      <c r="K164" s="66">
        <f t="shared" si="12"/>
        <v>0.38919999999999999</v>
      </c>
      <c r="L164" s="65">
        <v>1.583661</v>
      </c>
      <c r="M164" s="66">
        <v>3.899343</v>
      </c>
      <c r="N164" s="65">
        <f t="shared" si="13"/>
        <v>0.30140441205479451</v>
      </c>
      <c r="O164" s="65">
        <f t="shared" si="14"/>
        <v>0.17303626712328771</v>
      </c>
      <c r="P164" s="65"/>
      <c r="Q164" s="65"/>
    </row>
    <row r="165" spans="1:17" x14ac:dyDescent="0.25">
      <c r="A165">
        <v>1754</v>
      </c>
      <c r="B165" s="65">
        <v>135.44550000000001</v>
      </c>
      <c r="C165" s="65"/>
      <c r="D165" s="65">
        <v>0.36866670000000001</v>
      </c>
      <c r="E165" s="66">
        <v>0.36859219999999998</v>
      </c>
      <c r="F165" s="66">
        <v>0.23225999999999999</v>
      </c>
      <c r="G165" s="65">
        <v>0.2071161</v>
      </c>
      <c r="H165" s="66">
        <f t="shared" si="10"/>
        <v>0.22120002</v>
      </c>
      <c r="I165" s="66">
        <f t="shared" si="11"/>
        <v>0.53825338200000006</v>
      </c>
      <c r="J165" s="66">
        <v>1.42174</v>
      </c>
      <c r="K165" s="66">
        <f t="shared" si="12"/>
        <v>0.512446713</v>
      </c>
      <c r="L165" s="65">
        <v>1.42174</v>
      </c>
      <c r="M165" s="66">
        <v>5.1341359999999998</v>
      </c>
      <c r="N165" s="65">
        <f t="shared" si="13"/>
        <v>0.38082454994246573</v>
      </c>
      <c r="O165" s="65">
        <f t="shared" si="14"/>
        <v>0.20980900260273974</v>
      </c>
      <c r="P165" s="65"/>
      <c r="Q165" s="65"/>
    </row>
    <row r="166" spans="1:17" x14ac:dyDescent="0.25">
      <c r="A166">
        <v>1755</v>
      </c>
      <c r="B166" s="65">
        <v>108.0609</v>
      </c>
      <c r="C166" s="65"/>
      <c r="D166" s="65">
        <v>0.59933329999999996</v>
      </c>
      <c r="E166" s="66">
        <v>0.59921230000000003</v>
      </c>
      <c r="F166" s="66">
        <v>0.37758000000000003</v>
      </c>
      <c r="G166" s="65">
        <v>0.3243451</v>
      </c>
      <c r="H166" s="66">
        <f t="shared" si="10"/>
        <v>0.35959997999999999</v>
      </c>
      <c r="I166" s="66">
        <f t="shared" si="11"/>
        <v>0.87502661799999992</v>
      </c>
      <c r="J166" s="66">
        <v>1.6122970000000001</v>
      </c>
      <c r="K166" s="66">
        <f t="shared" si="12"/>
        <v>0.83307328699999983</v>
      </c>
      <c r="L166" s="65">
        <v>1.6122970000000001</v>
      </c>
      <c r="M166" s="66">
        <v>8.3464519999999993</v>
      </c>
      <c r="N166" s="65">
        <f t="shared" si="13"/>
        <v>0.60302216950958898</v>
      </c>
      <c r="O166" s="65">
        <f t="shared" si="14"/>
        <v>0.32775033739726023</v>
      </c>
      <c r="P166" s="65"/>
      <c r="Q166" s="65"/>
    </row>
    <row r="167" spans="1:17" x14ac:dyDescent="0.25">
      <c r="A167">
        <v>1756</v>
      </c>
      <c r="B167" s="65">
        <v>108.0609</v>
      </c>
      <c r="C167" s="65"/>
      <c r="D167" s="65">
        <v>0.48199999999999998</v>
      </c>
      <c r="E167" s="66">
        <v>0.48190270000000002</v>
      </c>
      <c r="F167" s="66">
        <v>0.30365999999999999</v>
      </c>
      <c r="G167" s="65">
        <v>0.35975360000000001</v>
      </c>
      <c r="H167" s="66">
        <f t="shared" si="10"/>
        <v>0.28919999999999996</v>
      </c>
      <c r="I167" s="66">
        <f t="shared" si="11"/>
        <v>0.70372000000000001</v>
      </c>
      <c r="J167" s="66">
        <v>1.793787</v>
      </c>
      <c r="K167" s="66">
        <f t="shared" si="12"/>
        <v>0.66997999999999991</v>
      </c>
      <c r="L167" s="65">
        <v>1.793787</v>
      </c>
      <c r="M167" s="66">
        <v>6.7124410000000001</v>
      </c>
      <c r="N167" s="65">
        <f t="shared" si="13"/>
        <v>0.49911592602739718</v>
      </c>
      <c r="O167" s="65">
        <f t="shared" si="14"/>
        <v>0.2920781328767123</v>
      </c>
      <c r="P167" s="65"/>
      <c r="Q167" s="65"/>
    </row>
    <row r="168" spans="1:17" x14ac:dyDescent="0.25">
      <c r="A168">
        <v>1757</v>
      </c>
      <c r="B168" s="65">
        <v>108.0609</v>
      </c>
      <c r="C168" s="65"/>
      <c r="D168" s="65">
        <v>0.4146667</v>
      </c>
      <c r="E168" s="65">
        <v>0.58175889999999997</v>
      </c>
      <c r="F168" s="66">
        <v>0.26124000000000003</v>
      </c>
      <c r="G168" s="65">
        <v>0.40061010000000002</v>
      </c>
      <c r="H168" s="66">
        <f t="shared" si="10"/>
        <v>0.24880001999999998</v>
      </c>
      <c r="I168" s="66">
        <f t="shared" si="11"/>
        <v>0.60541338199999994</v>
      </c>
      <c r="J168" s="66">
        <v>1.8856660000000001</v>
      </c>
      <c r="K168" s="66">
        <f t="shared" si="12"/>
        <v>0.57638671299999999</v>
      </c>
      <c r="L168" s="65">
        <v>1.8856660000000001</v>
      </c>
      <c r="M168" s="65">
        <v>4.8</v>
      </c>
      <c r="N168" s="65">
        <f t="shared" si="13"/>
        <v>0.45281075049041092</v>
      </c>
      <c r="O168" s="65">
        <f t="shared" si="14"/>
        <v>0.28094463465753422</v>
      </c>
      <c r="P168" s="65"/>
      <c r="Q168" s="65"/>
    </row>
    <row r="169" spans="1:17" x14ac:dyDescent="0.25">
      <c r="A169">
        <v>1758</v>
      </c>
      <c r="B169" s="65">
        <v>108.0609</v>
      </c>
      <c r="C169" s="65"/>
      <c r="D169" s="65">
        <v>0.43933329999999998</v>
      </c>
      <c r="E169" s="65">
        <v>0.45813520000000002</v>
      </c>
      <c r="F169" s="66">
        <v>0.27678000000000003</v>
      </c>
      <c r="G169" s="65">
        <v>0.29650480000000001</v>
      </c>
      <c r="H169" s="66">
        <f t="shared" si="10"/>
        <v>0.26359997999999996</v>
      </c>
      <c r="I169" s="66">
        <f t="shared" si="11"/>
        <v>0.641426618</v>
      </c>
      <c r="J169" s="66">
        <v>1.908774</v>
      </c>
      <c r="K169" s="66">
        <f t="shared" si="12"/>
        <v>0.6106732869999999</v>
      </c>
      <c r="L169" s="65">
        <v>1.908774</v>
      </c>
      <c r="M169" s="65">
        <v>4.8</v>
      </c>
      <c r="N169" s="65">
        <f t="shared" si="13"/>
        <v>0.45498512868767121</v>
      </c>
      <c r="O169" s="65">
        <f t="shared" si="14"/>
        <v>0.25776592863013698</v>
      </c>
      <c r="P169" s="65"/>
      <c r="Q169" s="65"/>
    </row>
    <row r="170" spans="1:17" x14ac:dyDescent="0.25">
      <c r="A170">
        <v>1759</v>
      </c>
      <c r="B170" s="65">
        <v>108.0609</v>
      </c>
      <c r="C170" s="65"/>
      <c r="D170" s="65">
        <v>0.35599999999999998</v>
      </c>
      <c r="E170" s="66">
        <v>0.35592810000000003</v>
      </c>
      <c r="F170" s="66">
        <v>0.22428000000000001</v>
      </c>
      <c r="G170" s="65">
        <v>0.2245045</v>
      </c>
      <c r="H170" s="66">
        <f t="shared" si="10"/>
        <v>0.21359999999999998</v>
      </c>
      <c r="I170" s="66">
        <f t="shared" si="11"/>
        <v>0.51976</v>
      </c>
      <c r="J170" s="66">
        <v>1.959495</v>
      </c>
      <c r="K170" s="66">
        <f t="shared" si="12"/>
        <v>0.49483999999999995</v>
      </c>
      <c r="L170" s="65">
        <v>1.959495</v>
      </c>
      <c r="M170" s="65">
        <v>5</v>
      </c>
      <c r="N170" s="65">
        <f t="shared" si="13"/>
        <v>0.38188869178082185</v>
      </c>
      <c r="O170" s="65">
        <f t="shared" si="14"/>
        <v>0.21700132821917806</v>
      </c>
      <c r="P170" s="65"/>
      <c r="Q170" s="65"/>
    </row>
    <row r="171" spans="1:17" x14ac:dyDescent="0.25">
      <c r="A171">
        <v>1760</v>
      </c>
      <c r="B171" s="65">
        <v>139.27099999999999</v>
      </c>
      <c r="C171" s="65"/>
      <c r="D171" s="65">
        <v>0.3333333</v>
      </c>
      <c r="E171" s="66">
        <v>0.33326600000000001</v>
      </c>
      <c r="F171" s="66">
        <v>0.21</v>
      </c>
      <c r="G171" s="65">
        <v>0.213198</v>
      </c>
      <c r="H171" s="66">
        <f t="shared" si="10"/>
        <v>0.19999997999999999</v>
      </c>
      <c r="I171" s="66">
        <f t="shared" si="11"/>
        <v>0.486666618</v>
      </c>
      <c r="J171" s="66">
        <v>1.741822</v>
      </c>
      <c r="K171" s="66">
        <f t="shared" si="12"/>
        <v>0.46333328699999998</v>
      </c>
      <c r="L171" s="65">
        <v>1.741822</v>
      </c>
      <c r="M171" s="66">
        <v>4.6420760000000003</v>
      </c>
      <c r="N171" s="65">
        <f t="shared" si="13"/>
        <v>0.35535954731780822</v>
      </c>
      <c r="O171" s="65">
        <f t="shared" si="14"/>
        <v>0.20217273849315071</v>
      </c>
      <c r="P171" s="65"/>
      <c r="Q171" s="65"/>
    </row>
    <row r="172" spans="1:17" x14ac:dyDescent="0.25">
      <c r="A172">
        <v>1761</v>
      </c>
      <c r="B172" s="65">
        <v>139.27099999999999</v>
      </c>
      <c r="C172" s="65"/>
      <c r="D172" s="65">
        <v>0.34266669999999999</v>
      </c>
      <c r="E172" s="66">
        <v>0.3425975</v>
      </c>
      <c r="F172" s="66">
        <v>0.21587999999999999</v>
      </c>
      <c r="G172" s="66">
        <v>0.2501352</v>
      </c>
      <c r="H172" s="66">
        <f t="shared" si="10"/>
        <v>0.20560001999999999</v>
      </c>
      <c r="I172" s="66">
        <f t="shared" si="11"/>
        <v>0.50029338199999995</v>
      </c>
      <c r="J172" s="66">
        <v>1.5393250000000001</v>
      </c>
      <c r="K172" s="66">
        <f t="shared" si="12"/>
        <v>0.47630671299999994</v>
      </c>
      <c r="L172" s="65">
        <v>1.5393250000000001</v>
      </c>
      <c r="M172" s="66">
        <v>4.7720539999999998</v>
      </c>
      <c r="N172" s="65">
        <f t="shared" si="13"/>
        <v>0.36059801596986302</v>
      </c>
      <c r="O172" s="65">
        <f t="shared" si="14"/>
        <v>0.21051142616438354</v>
      </c>
      <c r="P172" s="65"/>
      <c r="Q172" s="65"/>
    </row>
    <row r="173" spans="1:17" x14ac:dyDescent="0.25">
      <c r="A173">
        <v>1762</v>
      </c>
      <c r="B173" s="65">
        <v>139.27099999999999</v>
      </c>
      <c r="C173" s="65"/>
      <c r="D173" s="65">
        <v>0.4593333</v>
      </c>
      <c r="E173" s="66">
        <v>0.4592406</v>
      </c>
      <c r="F173" s="66">
        <v>0.28938000000000003</v>
      </c>
      <c r="G173" s="65">
        <v>0.23536699999999999</v>
      </c>
      <c r="H173" s="66">
        <f t="shared" si="10"/>
        <v>0.27559997999999997</v>
      </c>
      <c r="I173" s="66">
        <f t="shared" si="11"/>
        <v>0.67062661800000001</v>
      </c>
      <c r="J173" s="66">
        <v>1.453306</v>
      </c>
      <c r="K173" s="66">
        <f t="shared" si="12"/>
        <v>0.63847328699999994</v>
      </c>
      <c r="L173" s="65">
        <v>1.453306</v>
      </c>
      <c r="M173" s="66">
        <v>6.3967799999999997</v>
      </c>
      <c r="N173" s="65">
        <f t="shared" si="13"/>
        <v>0.46665149197534256</v>
      </c>
      <c r="O173" s="65">
        <f t="shared" si="14"/>
        <v>0.2517416897260274</v>
      </c>
      <c r="P173" s="65"/>
      <c r="Q173" s="65"/>
    </row>
    <row r="174" spans="1:17" x14ac:dyDescent="0.25">
      <c r="A174">
        <v>1763</v>
      </c>
      <c r="B174" s="65">
        <v>139.27099999999999</v>
      </c>
      <c r="C174" s="65"/>
      <c r="D174" s="65">
        <v>0.40466669999999999</v>
      </c>
      <c r="E174" s="66">
        <v>0.40458499999999997</v>
      </c>
      <c r="F174" s="66">
        <v>0.25494</v>
      </c>
      <c r="G174" s="65">
        <v>0.19901640000000001</v>
      </c>
      <c r="H174" s="66">
        <f t="shared" si="10"/>
        <v>0.24280001999999998</v>
      </c>
      <c r="I174" s="66">
        <f t="shared" si="11"/>
        <v>0.590813382</v>
      </c>
      <c r="J174" s="66">
        <v>1.6179159999999999</v>
      </c>
      <c r="K174" s="66">
        <f t="shared" si="12"/>
        <v>0.56248671299999997</v>
      </c>
      <c r="L174" s="66">
        <v>1.6179159999999999</v>
      </c>
      <c r="M174" s="66">
        <v>5.6354800000000003</v>
      </c>
      <c r="N174" s="65">
        <f t="shared" si="13"/>
        <v>0.41844643076438354</v>
      </c>
      <c r="O174" s="65">
        <f t="shared" si="14"/>
        <v>0.22520119739726027</v>
      </c>
      <c r="P174" s="65"/>
      <c r="Q174" s="65"/>
    </row>
    <row r="175" spans="1:17" x14ac:dyDescent="0.25">
      <c r="A175">
        <v>1764</v>
      </c>
      <c r="B175" s="65">
        <v>139.27099999999999</v>
      </c>
      <c r="C175" s="65"/>
      <c r="D175" s="65">
        <v>0.38333329999999999</v>
      </c>
      <c r="E175" s="66">
        <v>0.38325589999999998</v>
      </c>
      <c r="F175" s="66">
        <v>0.24149999999999999</v>
      </c>
      <c r="G175" s="65">
        <v>0.27259260000000002</v>
      </c>
      <c r="H175" s="66">
        <f t="shared" si="10"/>
        <v>0.22999997999999999</v>
      </c>
      <c r="I175" s="66">
        <f t="shared" si="11"/>
        <v>0.55966661799999995</v>
      </c>
      <c r="J175" s="66">
        <v>1.5326219999999999</v>
      </c>
      <c r="K175" s="66">
        <f t="shared" si="12"/>
        <v>0.53283328699999999</v>
      </c>
      <c r="L175" s="66">
        <v>1.5326219999999999</v>
      </c>
      <c r="M175" s="66">
        <v>5.338387</v>
      </c>
      <c r="N175" s="65">
        <f t="shared" si="13"/>
        <v>0.39892014622191774</v>
      </c>
      <c r="O175" s="65">
        <f t="shared" si="14"/>
        <v>0.23106384506849312</v>
      </c>
      <c r="P175" s="65"/>
      <c r="Q175" s="65"/>
    </row>
    <row r="176" spans="1:17" x14ac:dyDescent="0.25">
      <c r="A176">
        <v>1765</v>
      </c>
      <c r="B176" s="65">
        <v>129.33179999999999</v>
      </c>
      <c r="C176" s="65"/>
      <c r="D176" s="65">
        <v>0.41599999999999998</v>
      </c>
      <c r="E176" s="66">
        <v>0.41591600000000001</v>
      </c>
      <c r="F176" s="66">
        <v>0.26207999999999998</v>
      </c>
      <c r="G176" s="65">
        <v>0.32393440000000001</v>
      </c>
      <c r="H176" s="66">
        <f t="shared" si="10"/>
        <v>0.24959999999999999</v>
      </c>
      <c r="I176" s="66">
        <f t="shared" si="11"/>
        <v>0.60736000000000001</v>
      </c>
      <c r="J176" s="66">
        <v>1.6632279999999999</v>
      </c>
      <c r="K176" s="66">
        <f t="shared" si="12"/>
        <v>0.57823999999999998</v>
      </c>
      <c r="L176" s="66">
        <v>1.6632279999999999</v>
      </c>
      <c r="M176" s="66">
        <v>5.7933110000000001</v>
      </c>
      <c r="N176" s="65">
        <f t="shared" si="13"/>
        <v>0.43376232876712328</v>
      </c>
      <c r="O176" s="65">
        <f t="shared" si="14"/>
        <v>0.25668502904109591</v>
      </c>
      <c r="P176" s="65"/>
      <c r="Q176" s="65"/>
    </row>
    <row r="177" spans="1:17" x14ac:dyDescent="0.25">
      <c r="A177">
        <v>1766</v>
      </c>
      <c r="B177" s="65">
        <v>129.33179999999999</v>
      </c>
      <c r="C177" s="65"/>
      <c r="D177" s="65">
        <v>0.39600000000000002</v>
      </c>
      <c r="E177" s="66">
        <v>0.39591999999999999</v>
      </c>
      <c r="F177" s="66">
        <v>0.24948000000000001</v>
      </c>
      <c r="G177" s="65">
        <v>0.3826891</v>
      </c>
      <c r="H177" s="66">
        <f t="shared" si="10"/>
        <v>0.23760000000000001</v>
      </c>
      <c r="I177" s="66">
        <f t="shared" si="11"/>
        <v>0.57816000000000001</v>
      </c>
      <c r="J177" s="66">
        <v>1.5832649999999999</v>
      </c>
      <c r="K177" s="66">
        <f t="shared" si="12"/>
        <v>0.55044000000000004</v>
      </c>
      <c r="L177" s="66">
        <v>1.5832649999999999</v>
      </c>
      <c r="M177" s="65">
        <v>4.6500000000000004</v>
      </c>
      <c r="N177" s="65">
        <f t="shared" si="13"/>
        <v>0.41040984410958908</v>
      </c>
      <c r="O177" s="65">
        <f t="shared" si="14"/>
        <v>0.25528609506849315</v>
      </c>
      <c r="P177" s="65"/>
      <c r="Q177" s="65"/>
    </row>
    <row r="178" spans="1:17" x14ac:dyDescent="0.25">
      <c r="A178">
        <v>1767</v>
      </c>
      <c r="B178" s="65">
        <v>129.33179999999999</v>
      </c>
      <c r="C178" s="65"/>
      <c r="D178" s="65">
        <v>0.4573333</v>
      </c>
      <c r="E178" s="65">
        <v>0.47995110000000002</v>
      </c>
      <c r="F178" s="66">
        <v>0.28811999999999999</v>
      </c>
      <c r="G178" s="65">
        <v>0.35819109999999998</v>
      </c>
      <c r="H178" s="66">
        <f t="shared" si="10"/>
        <v>0.27439997999999999</v>
      </c>
      <c r="I178" s="66">
        <f t="shared" si="11"/>
        <v>0.66770661799999997</v>
      </c>
      <c r="J178" s="66">
        <v>1.8284849999999999</v>
      </c>
      <c r="K178" s="66">
        <f t="shared" si="12"/>
        <v>0.63569328699999994</v>
      </c>
      <c r="L178" s="66">
        <v>1.8284849999999999</v>
      </c>
      <c r="M178" s="65">
        <v>5</v>
      </c>
      <c r="N178" s="65">
        <f t="shared" si="13"/>
        <v>0.47191070539999991</v>
      </c>
      <c r="O178" s="65">
        <f t="shared" si="14"/>
        <v>0.27655593520547944</v>
      </c>
      <c r="P178" s="65"/>
      <c r="Q178" s="65"/>
    </row>
    <row r="179" spans="1:17" x14ac:dyDescent="0.25">
      <c r="A179">
        <v>1768</v>
      </c>
      <c r="B179" s="65">
        <v>129.33179999999999</v>
      </c>
      <c r="C179" s="65"/>
      <c r="D179" s="65">
        <v>0.48866670000000001</v>
      </c>
      <c r="E179" s="66">
        <v>0.488568</v>
      </c>
      <c r="F179" s="66">
        <v>0.30786000000000002</v>
      </c>
      <c r="G179" s="65">
        <v>0.33724880000000002</v>
      </c>
      <c r="H179" s="66">
        <f t="shared" si="10"/>
        <v>0.29320002000000001</v>
      </c>
      <c r="I179" s="66">
        <f t="shared" si="11"/>
        <v>0.71345338199999997</v>
      </c>
      <c r="J179" s="66">
        <v>1.9537599999999999</v>
      </c>
      <c r="K179" s="66">
        <f t="shared" si="12"/>
        <v>0.67924671299999995</v>
      </c>
      <c r="L179" s="66">
        <v>1.9537599999999999</v>
      </c>
      <c r="M179" s="65">
        <v>4.95</v>
      </c>
      <c r="N179" s="65">
        <f t="shared" si="13"/>
        <v>0.49806176555890413</v>
      </c>
      <c r="O179" s="65">
        <f t="shared" si="14"/>
        <v>0.28222845821917808</v>
      </c>
      <c r="P179" s="65"/>
      <c r="Q179" s="65"/>
    </row>
    <row r="180" spans="1:17" x14ac:dyDescent="0.25">
      <c r="A180">
        <v>1769</v>
      </c>
      <c r="B180" s="65">
        <v>129.33179999999999</v>
      </c>
      <c r="C180" s="65"/>
      <c r="D180" s="65">
        <v>0.45866669999999998</v>
      </c>
      <c r="E180" s="66">
        <v>0.45857409999999998</v>
      </c>
      <c r="F180" s="66">
        <v>0.28895999999999999</v>
      </c>
      <c r="G180" s="65">
        <v>0.39269409999999999</v>
      </c>
      <c r="H180" s="66">
        <f t="shared" si="10"/>
        <v>0.27520001999999999</v>
      </c>
      <c r="I180" s="66">
        <f t="shared" si="11"/>
        <v>0.66965338199999991</v>
      </c>
      <c r="J180" s="66">
        <v>1.8338159999999999</v>
      </c>
      <c r="K180" s="66">
        <f t="shared" si="12"/>
        <v>0.63754671299999988</v>
      </c>
      <c r="L180" s="66">
        <v>1.8338159999999999</v>
      </c>
      <c r="M180" s="66">
        <v>6.3874959999999996</v>
      </c>
      <c r="N180" s="65">
        <f t="shared" si="13"/>
        <v>0.47932174775068481</v>
      </c>
      <c r="O180" s="65">
        <f t="shared" si="14"/>
        <v>0.29050827739726021</v>
      </c>
      <c r="P180" s="65"/>
      <c r="Q180" s="65"/>
    </row>
    <row r="181" spans="1:17" x14ac:dyDescent="0.25">
      <c r="A181">
        <v>1770</v>
      </c>
      <c r="B181" s="65">
        <v>122.8699</v>
      </c>
      <c r="C181" s="65"/>
      <c r="D181" s="65">
        <v>0.442</v>
      </c>
      <c r="E181" s="66">
        <v>0.44191069999999999</v>
      </c>
      <c r="F181" s="66">
        <v>0.27845999999999999</v>
      </c>
      <c r="G181" s="65">
        <v>0.43707059999999998</v>
      </c>
      <c r="H181" s="66">
        <f t="shared" si="10"/>
        <v>0.26519999999999999</v>
      </c>
      <c r="I181" s="66">
        <f t="shared" si="11"/>
        <v>0.64532</v>
      </c>
      <c r="J181" s="66">
        <v>1.76718</v>
      </c>
      <c r="K181" s="66">
        <f t="shared" si="12"/>
        <v>0.61437999999999993</v>
      </c>
      <c r="L181" s="66">
        <v>1.76718</v>
      </c>
      <c r="M181" s="66">
        <v>6.155392</v>
      </c>
      <c r="N181" s="65">
        <f t="shared" si="13"/>
        <v>0.46367190301369865</v>
      </c>
      <c r="O181" s="65">
        <f t="shared" si="14"/>
        <v>0.29232387479452054</v>
      </c>
      <c r="P181" s="65"/>
      <c r="Q181" s="65"/>
    </row>
    <row r="182" spans="1:17" x14ac:dyDescent="0.25">
      <c r="A182">
        <v>1771</v>
      </c>
      <c r="B182" s="65">
        <v>122.8699</v>
      </c>
      <c r="C182" s="65"/>
      <c r="D182" s="65">
        <v>0.41799999999999998</v>
      </c>
      <c r="E182" s="65">
        <v>0.5344911</v>
      </c>
      <c r="F182" s="66">
        <v>0.26334000000000002</v>
      </c>
      <c r="G182" s="65">
        <v>0.3147104</v>
      </c>
      <c r="H182" s="66">
        <f t="shared" si="10"/>
        <v>0.25079999999999997</v>
      </c>
      <c r="I182" s="66">
        <f t="shared" si="11"/>
        <v>0.61027999999999993</v>
      </c>
      <c r="J182" s="66">
        <v>1.671225</v>
      </c>
      <c r="K182" s="66">
        <f t="shared" si="12"/>
        <v>0.58101999999999998</v>
      </c>
      <c r="L182" s="66">
        <v>1.671225</v>
      </c>
      <c r="M182" s="65">
        <v>4.9000000000000004</v>
      </c>
      <c r="N182" s="65">
        <f t="shared" si="13"/>
        <v>0.44325074904109585</v>
      </c>
      <c r="O182" s="65">
        <f t="shared" si="14"/>
        <v>0.25794305780821919</v>
      </c>
      <c r="P182" s="65"/>
      <c r="Q182" s="65"/>
    </row>
    <row r="183" spans="1:17" x14ac:dyDescent="0.25">
      <c r="A183">
        <v>1772</v>
      </c>
      <c r="B183" s="65">
        <v>122.8699</v>
      </c>
      <c r="C183" s="65"/>
      <c r="D183" s="65">
        <v>0.36</v>
      </c>
      <c r="E183" s="65">
        <v>0.51267510000000005</v>
      </c>
      <c r="F183" s="66">
        <v>0.2268</v>
      </c>
      <c r="G183" s="65">
        <v>0.20660870000000001</v>
      </c>
      <c r="H183" s="66">
        <f t="shared" si="10"/>
        <v>0.216</v>
      </c>
      <c r="I183" s="66">
        <f t="shared" si="11"/>
        <v>0.52559999999999996</v>
      </c>
      <c r="J183" s="66">
        <v>1.4393320000000001</v>
      </c>
      <c r="K183" s="66">
        <f t="shared" si="12"/>
        <v>0.50039999999999996</v>
      </c>
      <c r="L183" s="66">
        <v>1.4393320000000001</v>
      </c>
      <c r="M183" s="65">
        <v>5.15</v>
      </c>
      <c r="N183" s="65">
        <f t="shared" si="13"/>
        <v>0.39063732082191782</v>
      </c>
      <c r="O183" s="65">
        <f t="shared" si="14"/>
        <v>0.21695303123287668</v>
      </c>
      <c r="P183" s="65"/>
      <c r="Q183" s="65"/>
    </row>
    <row r="184" spans="1:17" x14ac:dyDescent="0.25">
      <c r="A184">
        <v>1773</v>
      </c>
      <c r="B184" s="65">
        <v>122.8699</v>
      </c>
      <c r="C184" s="65"/>
      <c r="D184" s="65">
        <v>0.3293333</v>
      </c>
      <c r="E184" s="66">
        <v>0.32926680000000003</v>
      </c>
      <c r="F184" s="66">
        <v>0.20748</v>
      </c>
      <c r="G184" s="65">
        <v>0.27192660000000002</v>
      </c>
      <c r="H184" s="66">
        <f t="shared" si="10"/>
        <v>0.19759997999999998</v>
      </c>
      <c r="I184" s="66">
        <f t="shared" si="11"/>
        <v>0.48082661799999998</v>
      </c>
      <c r="J184" s="66">
        <v>1.6584570000000001</v>
      </c>
      <c r="K184" s="66">
        <f t="shared" si="12"/>
        <v>0.45777328699999997</v>
      </c>
      <c r="L184" s="65">
        <v>1.6584570000000001</v>
      </c>
      <c r="M184" s="65">
        <v>5.3</v>
      </c>
      <c r="N184" s="65">
        <f t="shared" si="13"/>
        <v>0.35544925033150687</v>
      </c>
      <c r="O184" s="65">
        <f t="shared" si="14"/>
        <v>0.21562765520547941</v>
      </c>
      <c r="P184" s="65"/>
      <c r="Q184" s="65"/>
    </row>
    <row r="185" spans="1:17" x14ac:dyDescent="0.25">
      <c r="A185">
        <v>1774</v>
      </c>
      <c r="B185" s="65">
        <v>122.8699</v>
      </c>
      <c r="C185" s="65"/>
      <c r="D185" s="65">
        <v>0.33600000000000002</v>
      </c>
      <c r="E185" s="66">
        <v>0.33593220000000001</v>
      </c>
      <c r="F185" s="66">
        <v>0.21168000000000001</v>
      </c>
      <c r="G185" s="65">
        <v>0.27972409999999998</v>
      </c>
      <c r="H185" s="66">
        <f t="shared" si="10"/>
        <v>0.2016</v>
      </c>
      <c r="I185" s="66">
        <f t="shared" si="11"/>
        <v>0.49056</v>
      </c>
      <c r="J185" s="66">
        <v>1.603175</v>
      </c>
      <c r="K185" s="66">
        <f t="shared" si="12"/>
        <v>0.46704000000000001</v>
      </c>
      <c r="L185" s="65">
        <v>1.603175</v>
      </c>
      <c r="M185" s="66">
        <v>4.6792119999999997</v>
      </c>
      <c r="N185" s="65">
        <f t="shared" si="13"/>
        <v>0.35672808794520544</v>
      </c>
      <c r="O185" s="65">
        <f t="shared" si="14"/>
        <v>0.21512361726027393</v>
      </c>
      <c r="P185" s="65"/>
      <c r="Q185" s="65"/>
    </row>
    <row r="186" spans="1:17" x14ac:dyDescent="0.25">
      <c r="A186">
        <v>1775</v>
      </c>
      <c r="B186" s="65">
        <v>154.9975</v>
      </c>
      <c r="C186" s="65"/>
      <c r="D186" s="65">
        <v>0.35399999999999998</v>
      </c>
      <c r="E186" s="66">
        <v>0.35392849999999998</v>
      </c>
      <c r="F186" s="66">
        <v>0.22302</v>
      </c>
      <c r="G186" s="65">
        <v>0.28458820000000001</v>
      </c>
      <c r="H186" s="66">
        <f t="shared" si="10"/>
        <v>0.21239999999999998</v>
      </c>
      <c r="I186" s="66">
        <f t="shared" si="11"/>
        <v>0.51683999999999997</v>
      </c>
      <c r="J186" s="66">
        <v>2.0454310000000002</v>
      </c>
      <c r="K186" s="66">
        <f t="shared" si="12"/>
        <v>0.49205999999999994</v>
      </c>
      <c r="L186" s="65">
        <v>2.0454310000000002</v>
      </c>
      <c r="M186" s="66">
        <v>4.9298840000000004</v>
      </c>
      <c r="N186" s="65">
        <f t="shared" si="13"/>
        <v>0.38353965041095883</v>
      </c>
      <c r="O186" s="65">
        <f t="shared" si="14"/>
        <v>0.22998057123287671</v>
      </c>
      <c r="P186" s="65"/>
      <c r="Q186" s="65"/>
    </row>
    <row r="187" spans="1:17" x14ac:dyDescent="0.25">
      <c r="A187">
        <v>1776</v>
      </c>
      <c r="B187" s="65">
        <v>154.9975</v>
      </c>
      <c r="C187" s="65"/>
      <c r="D187" s="65">
        <v>0.41133330000000001</v>
      </c>
      <c r="E187" s="66">
        <v>0.41125030000000001</v>
      </c>
      <c r="F187" s="66">
        <v>0.25913999999999998</v>
      </c>
      <c r="G187" s="65">
        <v>0.34010679999999999</v>
      </c>
      <c r="H187" s="66">
        <f t="shared" si="10"/>
        <v>0.24679998</v>
      </c>
      <c r="I187" s="66">
        <f t="shared" si="11"/>
        <v>0.60054661799999998</v>
      </c>
      <c r="J187" s="66">
        <v>1.8795850000000001</v>
      </c>
      <c r="K187" s="66">
        <f t="shared" si="12"/>
        <v>0.57175328699999994</v>
      </c>
      <c r="L187" s="65">
        <v>1.8795850000000001</v>
      </c>
      <c r="M187" s="66">
        <v>5.7283220000000004</v>
      </c>
      <c r="N187" s="65">
        <f t="shared" si="13"/>
        <v>0.43477307444109592</v>
      </c>
      <c r="O187" s="65">
        <f t="shared" si="14"/>
        <v>0.2615895639726028</v>
      </c>
      <c r="P187" s="65"/>
      <c r="Q187" s="65"/>
    </row>
    <row r="188" spans="1:17" x14ac:dyDescent="0.25">
      <c r="A188">
        <v>1777</v>
      </c>
      <c r="B188" s="65">
        <v>154.9975</v>
      </c>
      <c r="C188" s="65"/>
      <c r="D188" s="65">
        <v>0.36199999999999999</v>
      </c>
      <c r="E188" s="66">
        <v>0.3619269</v>
      </c>
      <c r="F188" s="66">
        <v>0.22806000000000001</v>
      </c>
      <c r="G188" s="65">
        <v>0.31478260000000002</v>
      </c>
      <c r="H188" s="66">
        <f t="shared" si="10"/>
        <v>0.21719999999999998</v>
      </c>
      <c r="I188" s="66">
        <f t="shared" si="11"/>
        <v>0.52851999999999999</v>
      </c>
      <c r="J188" s="66">
        <v>1.603175</v>
      </c>
      <c r="K188" s="66">
        <f t="shared" si="12"/>
        <v>0.50317999999999996</v>
      </c>
      <c r="L188" s="65">
        <v>1.603175</v>
      </c>
      <c r="M188" s="66">
        <v>5.0412939999999997</v>
      </c>
      <c r="N188" s="65">
        <f t="shared" si="13"/>
        <v>0.38194928109589027</v>
      </c>
      <c r="O188" s="65">
        <f t="shared" si="14"/>
        <v>0.23269640246575343</v>
      </c>
      <c r="P188" s="65"/>
      <c r="Q188" s="65"/>
    </row>
    <row r="189" spans="1:17" x14ac:dyDescent="0.25">
      <c r="A189">
        <v>1778</v>
      </c>
      <c r="B189" s="65">
        <v>154.9975</v>
      </c>
      <c r="C189" s="65"/>
      <c r="D189" s="65">
        <v>0.36866670000000001</v>
      </c>
      <c r="E189" s="66">
        <v>0.36859219999999998</v>
      </c>
      <c r="F189" s="66">
        <v>0.23225999999999999</v>
      </c>
      <c r="G189" s="65">
        <v>0.24852079999999999</v>
      </c>
      <c r="H189" s="66">
        <f t="shared" si="10"/>
        <v>0.22120002</v>
      </c>
      <c r="I189" s="66">
        <f t="shared" si="11"/>
        <v>0.53825338200000006</v>
      </c>
      <c r="J189" s="66">
        <v>1.3267659999999999</v>
      </c>
      <c r="K189" s="66">
        <f t="shared" si="12"/>
        <v>0.512446713</v>
      </c>
      <c r="L189" s="65">
        <v>1.3267659999999999</v>
      </c>
      <c r="M189" s="66">
        <v>5.1341359999999998</v>
      </c>
      <c r="N189" s="65">
        <f t="shared" si="13"/>
        <v>0.3799387003534247</v>
      </c>
      <c r="O189" s="65">
        <f t="shared" si="14"/>
        <v>0.21708655739726027</v>
      </c>
      <c r="P189" s="65"/>
      <c r="Q189" s="65"/>
    </row>
    <row r="190" spans="1:17" x14ac:dyDescent="0.25">
      <c r="A190">
        <v>1779</v>
      </c>
      <c r="B190" s="65">
        <v>154.9975</v>
      </c>
      <c r="C190" s="65"/>
      <c r="D190" s="65">
        <v>0.30666670000000001</v>
      </c>
      <c r="E190" s="66">
        <v>0.30660470000000001</v>
      </c>
      <c r="F190" s="66">
        <v>0.19320000000000001</v>
      </c>
      <c r="G190" s="65">
        <v>0.18113989999999999</v>
      </c>
      <c r="H190" s="66">
        <f t="shared" si="10"/>
        <v>0.18400002000000001</v>
      </c>
      <c r="I190" s="66">
        <f t="shared" si="11"/>
        <v>0.44773338200000001</v>
      </c>
      <c r="J190" s="66">
        <v>1.3267659999999999</v>
      </c>
      <c r="K190" s="66">
        <f t="shared" si="12"/>
        <v>0.42626671299999996</v>
      </c>
      <c r="L190" s="65">
        <v>1.3267659999999999</v>
      </c>
      <c r="M190" s="66">
        <v>4.2707100000000002</v>
      </c>
      <c r="N190" s="65">
        <f t="shared" si="13"/>
        <v>0.32028466775068493</v>
      </c>
      <c r="O190" s="65">
        <f t="shared" si="14"/>
        <v>0.17860399904109586</v>
      </c>
      <c r="P190" s="65"/>
      <c r="Q190" s="65"/>
    </row>
    <row r="191" spans="1:17" x14ac:dyDescent="0.25">
      <c r="A191">
        <v>1780</v>
      </c>
      <c r="B191" s="65">
        <v>150.5573</v>
      </c>
      <c r="C191" s="65"/>
      <c r="D191" s="65">
        <v>0.29733330000000002</v>
      </c>
      <c r="E191" s="66">
        <v>0.29727330000000002</v>
      </c>
      <c r="F191" s="66">
        <v>0.18731999999999999</v>
      </c>
      <c r="G191" s="65">
        <v>0.19512499999999999</v>
      </c>
      <c r="H191" s="66">
        <f t="shared" si="10"/>
        <v>0.17839998000000001</v>
      </c>
      <c r="I191" s="66">
        <f t="shared" si="11"/>
        <v>0.434106618</v>
      </c>
      <c r="J191" s="66">
        <v>1.188782</v>
      </c>
      <c r="K191" s="66">
        <f t="shared" si="12"/>
        <v>0.41329328700000001</v>
      </c>
      <c r="L191" s="66">
        <v>1.188782</v>
      </c>
      <c r="M191" s="66">
        <v>4.1407309999999997</v>
      </c>
      <c r="N191" s="65">
        <f t="shared" si="13"/>
        <v>0.30893168704383567</v>
      </c>
      <c r="O191" s="65">
        <f t="shared" si="14"/>
        <v>0.17578400671232877</v>
      </c>
      <c r="P191" s="65"/>
      <c r="Q191" s="65"/>
    </row>
    <row r="192" spans="1:17" x14ac:dyDescent="0.25">
      <c r="A192">
        <v>1781</v>
      </c>
      <c r="B192" s="65">
        <v>150.5573</v>
      </c>
      <c r="C192" s="65"/>
      <c r="D192" s="65">
        <v>0.3526667</v>
      </c>
      <c r="E192" s="65">
        <v>0.37814330000000002</v>
      </c>
      <c r="F192" s="66">
        <v>0.22217999999999999</v>
      </c>
      <c r="G192" s="65">
        <v>0.20102</v>
      </c>
      <c r="H192" s="66">
        <f t="shared" si="10"/>
        <v>0.21160002</v>
      </c>
      <c r="I192" s="66">
        <f t="shared" si="11"/>
        <v>0.51489338200000001</v>
      </c>
      <c r="J192" s="66">
        <v>1.3820479999999999</v>
      </c>
      <c r="K192" s="66">
        <f t="shared" si="12"/>
        <v>0.49020671299999996</v>
      </c>
      <c r="L192" s="65">
        <v>1.3820479999999999</v>
      </c>
      <c r="M192" s="66">
        <v>4.8455360000000001</v>
      </c>
      <c r="N192" s="65">
        <f t="shared" si="13"/>
        <v>0.36731789925753422</v>
      </c>
      <c r="O192" s="65">
        <f t="shared" si="14"/>
        <v>0.20290072972602741</v>
      </c>
      <c r="P192" s="65"/>
      <c r="Q192" s="65"/>
    </row>
    <row r="193" spans="1:17" x14ac:dyDescent="0.25">
      <c r="A193">
        <v>1782</v>
      </c>
      <c r="B193" s="65">
        <v>150.5573</v>
      </c>
      <c r="C193" s="65"/>
      <c r="D193" s="65">
        <v>0.48133330000000002</v>
      </c>
      <c r="E193" s="65">
        <v>0.42177530000000002</v>
      </c>
      <c r="F193" s="66">
        <v>0.30324000000000001</v>
      </c>
      <c r="G193" s="65">
        <v>0.2826553</v>
      </c>
      <c r="H193" s="66">
        <f t="shared" si="10"/>
        <v>0.28879998000000001</v>
      </c>
      <c r="I193" s="66">
        <f t="shared" si="11"/>
        <v>0.70274661800000005</v>
      </c>
      <c r="J193" s="66">
        <v>1.9244410000000001</v>
      </c>
      <c r="K193" s="66">
        <f t="shared" si="12"/>
        <v>0.669053287</v>
      </c>
      <c r="L193" s="66">
        <v>1.9244410000000001</v>
      </c>
      <c r="M193" s="66">
        <v>5.1348209999999996</v>
      </c>
      <c r="N193" s="65">
        <f t="shared" si="13"/>
        <v>0.48399814485205495</v>
      </c>
      <c r="O193" s="65">
        <f t="shared" si="14"/>
        <v>0.26521669027397266</v>
      </c>
      <c r="P193" s="65"/>
      <c r="Q193" s="65"/>
    </row>
    <row r="194" spans="1:17" x14ac:dyDescent="0.25">
      <c r="A194">
        <v>1783</v>
      </c>
      <c r="B194" s="65">
        <v>150.5573</v>
      </c>
      <c r="C194" s="65"/>
      <c r="D194" s="65">
        <v>0.628</v>
      </c>
      <c r="E194" s="65">
        <v>0.44359120000000002</v>
      </c>
      <c r="F194" s="66">
        <v>0.39563999999999999</v>
      </c>
      <c r="G194" s="65">
        <v>0.48057319999999998</v>
      </c>
      <c r="H194" s="66">
        <f t="shared" si="10"/>
        <v>0.37679999999999997</v>
      </c>
      <c r="I194" s="66">
        <f t="shared" si="11"/>
        <v>0.91688000000000003</v>
      </c>
      <c r="J194" s="66">
        <v>1.5478940000000001</v>
      </c>
      <c r="K194" s="66">
        <f t="shared" si="12"/>
        <v>0.87291999999999992</v>
      </c>
      <c r="L194" s="65">
        <v>1.5478940000000001</v>
      </c>
      <c r="M194" s="66">
        <v>5.243303</v>
      </c>
      <c r="N194" s="65">
        <f t="shared" si="13"/>
        <v>0.59354030136986302</v>
      </c>
      <c r="O194" s="65">
        <f t="shared" si="14"/>
        <v>0.34013727780821917</v>
      </c>
      <c r="P194" s="65"/>
      <c r="Q194" s="65"/>
    </row>
    <row r="195" spans="1:17" x14ac:dyDescent="0.25">
      <c r="A195">
        <v>1784</v>
      </c>
      <c r="B195" s="65">
        <v>150.5573</v>
      </c>
      <c r="C195" s="65"/>
      <c r="D195" s="65">
        <v>0.4553333</v>
      </c>
      <c r="E195" s="65">
        <v>0.46540720000000002</v>
      </c>
      <c r="F195" s="66">
        <v>0.28686</v>
      </c>
      <c r="G195" s="65">
        <v>0.37589220000000001</v>
      </c>
      <c r="H195" s="66">
        <f t="shared" si="10"/>
        <v>0.27319998000000001</v>
      </c>
      <c r="I195" s="66">
        <f t="shared" si="11"/>
        <v>0.66478661799999994</v>
      </c>
      <c r="J195" s="66">
        <v>2.0454310000000002</v>
      </c>
      <c r="K195" s="66">
        <f t="shared" si="12"/>
        <v>0.63291328699999994</v>
      </c>
      <c r="L195" s="65">
        <v>2.0454310000000002</v>
      </c>
      <c r="M195" s="66">
        <v>5.1709820000000004</v>
      </c>
      <c r="N195" s="65">
        <f t="shared" si="13"/>
        <v>0.47517398567397251</v>
      </c>
      <c r="O195" s="65">
        <f t="shared" si="14"/>
        <v>0.28313482999999995</v>
      </c>
      <c r="P195" s="65"/>
      <c r="Q195" s="65"/>
    </row>
    <row r="196" spans="1:17" x14ac:dyDescent="0.25">
      <c r="A196">
        <v>1785</v>
      </c>
      <c r="B196" s="65">
        <v>128.87360000000001</v>
      </c>
      <c r="C196" s="65"/>
      <c r="D196" s="65">
        <v>0.3913333</v>
      </c>
      <c r="E196" s="65">
        <v>0.58903099999999997</v>
      </c>
      <c r="F196" s="66">
        <v>0.24654000000000001</v>
      </c>
      <c r="G196" s="65">
        <v>0.31306669999999998</v>
      </c>
      <c r="H196" s="66">
        <f t="shared" si="10"/>
        <v>0.23479997999999999</v>
      </c>
      <c r="I196" s="66">
        <f t="shared" si="11"/>
        <v>0.57134661799999997</v>
      </c>
      <c r="J196" s="66">
        <v>1.824303</v>
      </c>
      <c r="K196" s="66">
        <f t="shared" si="12"/>
        <v>0.54395328700000001</v>
      </c>
      <c r="L196" s="65">
        <v>1.824303</v>
      </c>
      <c r="M196" s="66">
        <v>5.3517859999999997</v>
      </c>
      <c r="N196" s="65">
        <f t="shared" si="13"/>
        <v>0.4352651360849315</v>
      </c>
      <c r="O196" s="65">
        <f t="shared" si="14"/>
        <v>0.25913426863013694</v>
      </c>
      <c r="P196" s="65"/>
      <c r="Q196" s="65"/>
    </row>
    <row r="197" spans="1:17" x14ac:dyDescent="0.25">
      <c r="A197">
        <v>1786</v>
      </c>
      <c r="B197" s="65">
        <v>128.87360000000001</v>
      </c>
      <c r="C197" s="65"/>
      <c r="D197" s="65">
        <v>0.65066670000000004</v>
      </c>
      <c r="E197" s="65">
        <v>0.57448699999999997</v>
      </c>
      <c r="F197" s="66">
        <v>0.40992000000000001</v>
      </c>
      <c r="G197" s="65">
        <v>0.67363139999999999</v>
      </c>
      <c r="H197" s="66">
        <f t="shared" si="10"/>
        <v>0.39040002000000001</v>
      </c>
      <c r="I197" s="66">
        <f t="shared" si="11"/>
        <v>0.94997338200000003</v>
      </c>
      <c r="J197" s="66">
        <v>2.0454310000000002</v>
      </c>
      <c r="K197" s="66">
        <f t="shared" si="12"/>
        <v>0.90442671299999999</v>
      </c>
      <c r="L197" s="65">
        <v>2.0454310000000002</v>
      </c>
      <c r="M197" s="66">
        <v>5.6772320000000001</v>
      </c>
      <c r="N197" s="65">
        <f t="shared" si="13"/>
        <v>0.64411194309315067</v>
      </c>
      <c r="O197" s="65">
        <f t="shared" si="14"/>
        <v>0.40483848232876718</v>
      </c>
      <c r="P197" s="65"/>
      <c r="Q197" s="65"/>
    </row>
    <row r="198" spans="1:17" x14ac:dyDescent="0.25">
      <c r="A198">
        <v>1787</v>
      </c>
      <c r="B198" s="65">
        <v>128.87360000000001</v>
      </c>
      <c r="C198" s="65"/>
      <c r="D198" s="65">
        <v>0.51266659999999997</v>
      </c>
      <c r="E198" s="65">
        <v>0.45086320000000002</v>
      </c>
      <c r="F198" s="66">
        <v>0.32297999999999999</v>
      </c>
      <c r="G198" s="65">
        <v>0.43224839999999998</v>
      </c>
      <c r="H198" s="66">
        <f t="shared" si="10"/>
        <v>0.30759995999999995</v>
      </c>
      <c r="I198" s="66">
        <f t="shared" si="11"/>
        <v>0.74849323599999995</v>
      </c>
      <c r="J198" s="66">
        <v>2.4876860000000001</v>
      </c>
      <c r="K198" s="66">
        <f t="shared" si="12"/>
        <v>0.71260657399999994</v>
      </c>
      <c r="L198" s="65">
        <v>2.4876860000000001</v>
      </c>
      <c r="M198" s="66">
        <v>5.5325889999999998</v>
      </c>
      <c r="N198" s="65">
        <f t="shared" si="13"/>
        <v>0.52982480093698625</v>
      </c>
      <c r="O198" s="65">
        <f t="shared" si="14"/>
        <v>0.31732816630136984</v>
      </c>
      <c r="P198" s="65"/>
      <c r="Q198" s="65"/>
    </row>
    <row r="199" spans="1:17" x14ac:dyDescent="0.25">
      <c r="A199">
        <v>1788</v>
      </c>
      <c r="B199" s="65">
        <v>128.87360000000001</v>
      </c>
      <c r="C199" s="65"/>
      <c r="D199" s="65">
        <v>0.42333330000000002</v>
      </c>
      <c r="E199" s="65">
        <v>0.40723130000000002</v>
      </c>
      <c r="F199" s="66">
        <v>0.26669999999999999</v>
      </c>
      <c r="G199" s="66">
        <v>0.30901909999999999</v>
      </c>
      <c r="H199" s="66">
        <f t="shared" si="10"/>
        <v>0.25399998000000001</v>
      </c>
      <c r="I199" s="66">
        <f t="shared" si="11"/>
        <v>0.61806661800000007</v>
      </c>
      <c r="J199" s="66">
        <v>1.6925479999999999</v>
      </c>
      <c r="K199" s="66">
        <f t="shared" si="12"/>
        <v>0.58843328699999997</v>
      </c>
      <c r="L199" s="66">
        <v>1.6925479999999999</v>
      </c>
      <c r="M199" s="66">
        <v>5.5325889999999998</v>
      </c>
      <c r="N199" s="65">
        <f t="shared" si="13"/>
        <v>0.43704372074246584</v>
      </c>
      <c r="O199" s="65">
        <f t="shared" si="14"/>
        <v>0.25386128150684933</v>
      </c>
      <c r="P199" s="65"/>
      <c r="Q199" s="65"/>
    </row>
    <row r="200" spans="1:17" x14ac:dyDescent="0.25">
      <c r="A200">
        <v>1789</v>
      </c>
      <c r="B200" s="65">
        <v>128.87360000000001</v>
      </c>
      <c r="C200" s="65"/>
      <c r="D200" s="65">
        <v>0.36199999999999999</v>
      </c>
      <c r="E200" s="65">
        <v>0.46540710000000002</v>
      </c>
      <c r="F200" s="66">
        <v>0.22806000000000001</v>
      </c>
      <c r="G200" s="66">
        <v>0.26424779999999998</v>
      </c>
      <c r="H200" s="66">
        <f t="shared" si="10"/>
        <v>0.21719999999999998</v>
      </c>
      <c r="I200" s="66">
        <f t="shared" si="11"/>
        <v>0.52851999999999999</v>
      </c>
      <c r="J200" s="66">
        <v>1.4473290000000001</v>
      </c>
      <c r="K200" s="66">
        <f t="shared" si="12"/>
        <v>0.50317999999999996</v>
      </c>
      <c r="L200" s="66">
        <v>1.4473290000000001</v>
      </c>
      <c r="M200" s="66">
        <v>6.7982139999999998</v>
      </c>
      <c r="N200" s="65">
        <f t="shared" si="13"/>
        <v>0.39789237150684931</v>
      </c>
      <c r="O200" s="65">
        <f t="shared" si="14"/>
        <v>0.23579220356164388</v>
      </c>
      <c r="P200" s="65"/>
      <c r="Q200" s="65"/>
    </row>
    <row r="201" spans="1:17" x14ac:dyDescent="0.25">
      <c r="A201">
        <v>1790</v>
      </c>
      <c r="B201" s="65">
        <v>166.75710000000001</v>
      </c>
      <c r="C201" s="65"/>
      <c r="D201" s="65">
        <v>0.34933330000000001</v>
      </c>
      <c r="E201" s="65">
        <v>0.50903909999999997</v>
      </c>
      <c r="F201" s="66">
        <v>0.22008</v>
      </c>
      <c r="G201" s="65">
        <v>0.24054970000000001</v>
      </c>
      <c r="H201" s="66">
        <f t="shared" si="10"/>
        <v>0.20959997999999999</v>
      </c>
      <c r="I201" s="66">
        <f t="shared" si="11"/>
        <v>0.51002661800000004</v>
      </c>
      <c r="J201" s="66">
        <v>1.396685</v>
      </c>
      <c r="K201" s="66">
        <f t="shared" si="12"/>
        <v>0.48557328699999996</v>
      </c>
      <c r="L201" s="66">
        <v>1.396685</v>
      </c>
      <c r="M201" s="66">
        <v>6.1473209999999998</v>
      </c>
      <c r="N201" s="65">
        <f t="shared" si="13"/>
        <v>0.38783735361917809</v>
      </c>
      <c r="O201" s="65">
        <f t="shared" si="14"/>
        <v>0.22600535493150686</v>
      </c>
      <c r="P201" s="65"/>
      <c r="Q201" s="65"/>
    </row>
    <row r="202" spans="1:17" x14ac:dyDescent="0.25">
      <c r="A202">
        <v>1791</v>
      </c>
      <c r="B202" s="65">
        <v>166.75710000000001</v>
      </c>
      <c r="C202" s="65"/>
      <c r="D202" s="65">
        <v>0.49066670000000001</v>
      </c>
      <c r="E202" s="65">
        <v>0.45086320000000002</v>
      </c>
      <c r="F202" s="66">
        <v>0.30912000000000001</v>
      </c>
      <c r="G202" s="65">
        <v>0.28555190000000003</v>
      </c>
      <c r="H202" s="66">
        <f t="shared" si="10"/>
        <v>0.29440001999999998</v>
      </c>
      <c r="I202" s="66">
        <f t="shared" si="11"/>
        <v>0.716373382</v>
      </c>
      <c r="J202" s="66">
        <v>1.4845680000000001</v>
      </c>
      <c r="K202" s="66">
        <f t="shared" si="12"/>
        <v>0.68202671299999995</v>
      </c>
      <c r="L202" s="65">
        <v>1.4845680000000001</v>
      </c>
      <c r="M202" s="66">
        <v>5.7133929999999999</v>
      </c>
      <c r="N202" s="65">
        <f t="shared" si="13"/>
        <v>0.48750103596986305</v>
      </c>
      <c r="O202" s="65">
        <f t="shared" si="14"/>
        <v>0.26643525027397263</v>
      </c>
      <c r="P202" s="65"/>
      <c r="Q202" s="65"/>
    </row>
    <row r="203" spans="1:17" x14ac:dyDescent="0.25">
      <c r="A203">
        <v>1792</v>
      </c>
      <c r="B203" s="65">
        <v>166.75710000000001</v>
      </c>
      <c r="C203" s="65"/>
      <c r="D203" s="65">
        <v>0.56066669999999996</v>
      </c>
      <c r="E203" s="65">
        <v>0.47267920000000002</v>
      </c>
      <c r="F203" s="66">
        <v>0.35321999999999998</v>
      </c>
      <c r="G203" s="65">
        <v>0.4251413</v>
      </c>
      <c r="H203" s="66">
        <f t="shared" si="10"/>
        <v>0.33640001999999997</v>
      </c>
      <c r="I203" s="66">
        <f t="shared" si="11"/>
        <v>0.81857338199999996</v>
      </c>
      <c r="J203" s="66">
        <v>1.7430110000000001</v>
      </c>
      <c r="K203" s="66">
        <f t="shared" si="12"/>
        <v>0.77932671299999989</v>
      </c>
      <c r="L203" s="65">
        <v>1.7430110000000001</v>
      </c>
      <c r="M203" s="66">
        <v>7.0151789999999998</v>
      </c>
      <c r="N203" s="65">
        <f t="shared" si="13"/>
        <v>0.55908522227123281</v>
      </c>
      <c r="O203" s="65">
        <f t="shared" si="14"/>
        <v>0.32600348205479451</v>
      </c>
      <c r="P203" s="65"/>
      <c r="Q203" s="65"/>
    </row>
    <row r="204" spans="1:17" x14ac:dyDescent="0.25">
      <c r="A204">
        <v>1793</v>
      </c>
      <c r="B204" s="65">
        <v>166.75710000000001</v>
      </c>
      <c r="C204" s="65"/>
      <c r="D204" s="65">
        <v>0.40400000000000003</v>
      </c>
      <c r="E204" s="65">
        <v>0.38541530000000002</v>
      </c>
      <c r="F204" s="66">
        <v>0.25452000000000002</v>
      </c>
      <c r="G204" s="65">
        <v>0.35395769999999999</v>
      </c>
      <c r="H204" s="66">
        <f t="shared" ref="H204:H267" si="15">D204*0.6</f>
        <v>0.2424</v>
      </c>
      <c r="I204" s="66">
        <f t="shared" ref="I204:I267" si="16">1.46*D204</f>
        <v>0.58984000000000003</v>
      </c>
      <c r="J204" s="66">
        <v>1.720456</v>
      </c>
      <c r="K204" s="66">
        <f t="shared" ref="K204:K267" si="17">1.39*D204</f>
        <v>0.56155999999999995</v>
      </c>
      <c r="L204" s="65">
        <v>1.720456</v>
      </c>
      <c r="M204" s="66">
        <v>6.0388390000000003</v>
      </c>
      <c r="N204" s="65">
        <f t="shared" ref="N204:N267" si="18">(D204*D$10+E$10*E204+F$10*F204+G$10*G204+H$10*H204+I$10*I204+J$10*J204+K$10*K204+L$10*L204+M$10*M204)/365</f>
        <v>0.4250332161643835</v>
      </c>
      <c r="O204" s="65">
        <f t="shared" ref="O204:O267" si="19">(D$9*D204+E$9*E204+F$9*F204+G$9*G204+H$9*H204+I$9*I204+J$9*J204+L$9*L204+M$9*M204+K$9*K204)/365</f>
        <v>0.26029481205479454</v>
      </c>
      <c r="P204" s="65"/>
      <c r="Q204" s="65"/>
    </row>
    <row r="205" spans="1:17" x14ac:dyDescent="0.25">
      <c r="A205">
        <v>1794</v>
      </c>
      <c r="B205" s="65">
        <v>166.75710000000001</v>
      </c>
      <c r="C205" s="65"/>
      <c r="D205" s="65">
        <v>0.39400000000000002</v>
      </c>
      <c r="E205" s="66">
        <v>0.39392050000000001</v>
      </c>
      <c r="F205" s="66">
        <v>0.24822</v>
      </c>
      <c r="G205" s="65">
        <v>0.36540319999999998</v>
      </c>
      <c r="H205" s="66">
        <f t="shared" si="15"/>
        <v>0.2364</v>
      </c>
      <c r="I205" s="66">
        <f t="shared" si="16"/>
        <v>0.57523999999999997</v>
      </c>
      <c r="J205" s="66">
        <v>1.795418</v>
      </c>
      <c r="K205" s="66">
        <f t="shared" si="17"/>
        <v>0.54766000000000004</v>
      </c>
      <c r="L205" s="65">
        <v>1.795418</v>
      </c>
      <c r="M205" s="66">
        <v>7.2321429999999998</v>
      </c>
      <c r="N205" s="65">
        <f t="shared" si="18"/>
        <v>0.42709761315068484</v>
      </c>
      <c r="O205" s="65">
        <f t="shared" si="19"/>
        <v>0.26841294438356161</v>
      </c>
      <c r="P205" s="65"/>
      <c r="Q205" s="65"/>
    </row>
    <row r="206" spans="1:17" x14ac:dyDescent="0.25">
      <c r="A206">
        <v>1795</v>
      </c>
      <c r="B206" s="65">
        <v>178.92519999999999</v>
      </c>
      <c r="C206" s="65"/>
      <c r="D206" s="65">
        <v>0.49066670000000001</v>
      </c>
      <c r="E206" s="65">
        <v>0.47631509999999999</v>
      </c>
      <c r="F206" s="66">
        <v>0.30912000000000001</v>
      </c>
      <c r="G206" s="65">
        <v>0.34309770000000001</v>
      </c>
      <c r="H206" s="66">
        <f t="shared" si="15"/>
        <v>0.29440001999999998</v>
      </c>
      <c r="I206" s="66">
        <f t="shared" si="16"/>
        <v>0.716373382</v>
      </c>
      <c r="J206" s="66">
        <v>1.820737</v>
      </c>
      <c r="K206" s="66">
        <f t="shared" si="17"/>
        <v>0.68202671299999995</v>
      </c>
      <c r="L206" s="65">
        <v>1.820737</v>
      </c>
      <c r="M206" s="66">
        <v>6.6897320000000002</v>
      </c>
      <c r="N206" s="65">
        <f t="shared" si="18"/>
        <v>0.50492663487397271</v>
      </c>
      <c r="O206" s="65">
        <f t="shared" si="19"/>
        <v>0.29068633164383562</v>
      </c>
      <c r="P206" s="65"/>
      <c r="Q206" s="65"/>
    </row>
    <row r="207" spans="1:17" x14ac:dyDescent="0.25">
      <c r="A207">
        <v>1796</v>
      </c>
      <c r="B207" s="65">
        <v>178.92519999999999</v>
      </c>
      <c r="C207" s="65"/>
      <c r="D207" s="65">
        <v>0.47133330000000001</v>
      </c>
      <c r="E207" s="65">
        <v>0.41086729999999999</v>
      </c>
      <c r="F207" s="66">
        <v>0.29693999999999998</v>
      </c>
      <c r="G207" s="65">
        <v>0.29785650000000002</v>
      </c>
      <c r="H207" s="66">
        <f t="shared" si="15"/>
        <v>0.28279998000000001</v>
      </c>
      <c r="I207" s="66">
        <f t="shared" si="16"/>
        <v>0.68814661799999999</v>
      </c>
      <c r="J207" s="66">
        <v>1.8832059999999999</v>
      </c>
      <c r="K207" s="66">
        <f t="shared" si="17"/>
        <v>0.65515328699999997</v>
      </c>
      <c r="L207" s="65">
        <v>1.8832059999999999</v>
      </c>
      <c r="M207" s="66">
        <v>6.6897320000000002</v>
      </c>
      <c r="N207" s="65">
        <f t="shared" si="18"/>
        <v>0.48341920841369868</v>
      </c>
      <c r="O207" s="65">
        <f t="shared" si="19"/>
        <v>0.27310248315068497</v>
      </c>
      <c r="P207" s="65"/>
      <c r="Q207" s="65"/>
    </row>
    <row r="208" spans="1:17" x14ac:dyDescent="0.25">
      <c r="A208">
        <v>1797</v>
      </c>
      <c r="B208" s="65">
        <v>178.92519999999999</v>
      </c>
      <c r="C208" s="65"/>
      <c r="D208" s="65">
        <v>0.40066669999999999</v>
      </c>
      <c r="E208" s="66">
        <v>0.40058579999999999</v>
      </c>
      <c r="F208" s="66">
        <v>0.25241999999999998</v>
      </c>
      <c r="G208" s="65">
        <v>0.2185455</v>
      </c>
      <c r="H208" s="66">
        <f t="shared" si="15"/>
        <v>0.24040001999999999</v>
      </c>
      <c r="I208" s="66">
        <f t="shared" si="16"/>
        <v>0.58497338199999993</v>
      </c>
      <c r="J208" s="66">
        <v>1.8361890000000001</v>
      </c>
      <c r="K208" s="66">
        <f t="shared" si="17"/>
        <v>0.55692671299999996</v>
      </c>
      <c r="L208" s="65">
        <v>1.8361890000000001</v>
      </c>
      <c r="M208" s="66">
        <v>6.7982139999999998</v>
      </c>
      <c r="N208" s="65">
        <f t="shared" si="18"/>
        <v>0.42689738610684935</v>
      </c>
      <c r="O208" s="65">
        <f t="shared" si="19"/>
        <v>0.23778058342465755</v>
      </c>
      <c r="P208" s="65"/>
      <c r="Q208" s="65"/>
    </row>
    <row r="209" spans="1:17" x14ac:dyDescent="0.25">
      <c r="A209">
        <v>1798</v>
      </c>
      <c r="B209" s="65">
        <v>178.92519999999999</v>
      </c>
      <c r="C209" s="65"/>
      <c r="D209" s="65">
        <v>0.378</v>
      </c>
      <c r="E209" s="66">
        <v>0.37792369999999997</v>
      </c>
      <c r="F209" s="66">
        <v>0.23813999999999999</v>
      </c>
      <c r="G209" s="65">
        <v>0.28133590000000003</v>
      </c>
      <c r="H209" s="66">
        <f t="shared" si="15"/>
        <v>0.2268</v>
      </c>
      <c r="I209" s="66">
        <f t="shared" si="16"/>
        <v>0.55188000000000004</v>
      </c>
      <c r="J209" s="66">
        <v>1.579294</v>
      </c>
      <c r="K209" s="66">
        <f t="shared" si="17"/>
        <v>0.52542</v>
      </c>
      <c r="L209" s="65">
        <v>1.579294</v>
      </c>
      <c r="M209" s="66">
        <v>5.7857149999999997</v>
      </c>
      <c r="N209" s="65">
        <f t="shared" si="18"/>
        <v>0.39813343479452057</v>
      </c>
      <c r="O209" s="65">
        <f t="shared" si="19"/>
        <v>0.23439491999999995</v>
      </c>
      <c r="P209" s="65"/>
      <c r="Q209" s="65"/>
    </row>
    <row r="210" spans="1:17" x14ac:dyDescent="0.25">
      <c r="A210">
        <v>1799</v>
      </c>
      <c r="B210" s="65">
        <v>178.92519999999999</v>
      </c>
      <c r="C210" s="65"/>
      <c r="D210" s="65">
        <v>0.436</v>
      </c>
      <c r="E210" s="66">
        <v>0.43591200000000002</v>
      </c>
      <c r="F210" s="66">
        <v>0.27467999999999998</v>
      </c>
      <c r="G210" s="65">
        <v>0.39346340000000002</v>
      </c>
      <c r="H210" s="66">
        <f t="shared" si="15"/>
        <v>0.2616</v>
      </c>
      <c r="I210" s="66">
        <f t="shared" si="16"/>
        <v>0.63656000000000001</v>
      </c>
      <c r="J210" s="66">
        <v>1.671808</v>
      </c>
      <c r="K210" s="66">
        <f t="shared" si="17"/>
        <v>0.60603999999999991</v>
      </c>
      <c r="L210" s="65">
        <v>1.671808</v>
      </c>
      <c r="M210" s="66">
        <v>6.0718350000000001</v>
      </c>
      <c r="N210" s="65">
        <f t="shared" si="18"/>
        <v>0.4546386657534246</v>
      </c>
      <c r="O210" s="65">
        <f t="shared" si="19"/>
        <v>0.2793128016438356</v>
      </c>
      <c r="P210" s="65"/>
      <c r="Q210" s="65"/>
    </row>
    <row r="211" spans="1:17" x14ac:dyDescent="0.25">
      <c r="A211">
        <v>1800</v>
      </c>
      <c r="B211" s="65">
        <v>179.65049999999999</v>
      </c>
      <c r="C211" s="65"/>
      <c r="D211" s="65">
        <v>0.47733330000000002</v>
      </c>
      <c r="E211" s="66">
        <v>0.47723700000000002</v>
      </c>
      <c r="F211" s="66">
        <v>0.30071999999999999</v>
      </c>
      <c r="G211" s="66">
        <v>0.34843730000000001</v>
      </c>
      <c r="H211" s="66">
        <f t="shared" si="15"/>
        <v>0.28639998</v>
      </c>
      <c r="I211" s="66">
        <f t="shared" si="16"/>
        <v>0.69690661799999998</v>
      </c>
      <c r="J211" s="66">
        <v>1.499798</v>
      </c>
      <c r="K211" s="66">
        <f t="shared" si="17"/>
        <v>0.66349328699999999</v>
      </c>
      <c r="L211" s="65">
        <v>1.499798</v>
      </c>
      <c r="M211" s="66">
        <v>6.6474520000000004</v>
      </c>
      <c r="N211" s="65">
        <f t="shared" si="18"/>
        <v>0.48783293772876724</v>
      </c>
      <c r="O211" s="65">
        <f t="shared" si="19"/>
        <v>0.28335371575342466</v>
      </c>
      <c r="P211" s="65"/>
      <c r="Q211" s="65"/>
    </row>
    <row r="212" spans="1:17" x14ac:dyDescent="0.25">
      <c r="A212">
        <v>1801</v>
      </c>
      <c r="B212" s="65">
        <v>179.65049999999999</v>
      </c>
      <c r="C212" s="65"/>
      <c r="D212" s="65">
        <v>0.43933329999999998</v>
      </c>
      <c r="E212" s="66">
        <v>0.43924459999999999</v>
      </c>
      <c r="F212" s="66">
        <v>0.27678000000000003</v>
      </c>
      <c r="G212" s="66">
        <v>0.3206986</v>
      </c>
      <c r="H212" s="66">
        <f t="shared" si="15"/>
        <v>0.26359997999999996</v>
      </c>
      <c r="I212" s="66">
        <f t="shared" si="16"/>
        <v>0.641426618</v>
      </c>
      <c r="J212" s="66">
        <v>1.679686</v>
      </c>
      <c r="K212" s="66">
        <f t="shared" si="17"/>
        <v>0.6106732869999999</v>
      </c>
      <c r="L212" s="65">
        <v>1.679686</v>
      </c>
      <c r="M212" s="66">
        <v>6.1182559999999997</v>
      </c>
      <c r="N212" s="65">
        <f t="shared" si="18"/>
        <v>0.45572074019452052</v>
      </c>
      <c r="O212" s="65">
        <f t="shared" si="19"/>
        <v>0.26538800534246576</v>
      </c>
      <c r="P212" s="65"/>
      <c r="Q212" s="65"/>
    </row>
    <row r="213" spans="1:17" x14ac:dyDescent="0.25">
      <c r="A213">
        <v>1802</v>
      </c>
      <c r="B213" s="65">
        <v>179.65049999999999</v>
      </c>
      <c r="C213" s="65"/>
      <c r="D213" s="65">
        <v>0.41533330000000002</v>
      </c>
      <c r="E213" s="65">
        <v>0.37087130000000001</v>
      </c>
      <c r="F213" s="66">
        <v>0.26166</v>
      </c>
      <c r="G213" s="66">
        <v>0.30317939999999999</v>
      </c>
      <c r="H213" s="66">
        <f t="shared" si="15"/>
        <v>0.24919997999999999</v>
      </c>
      <c r="I213" s="66">
        <f t="shared" si="16"/>
        <v>0.60638661800000004</v>
      </c>
      <c r="J213" s="65">
        <v>1.769021</v>
      </c>
      <c r="K213" s="66">
        <f t="shared" si="17"/>
        <v>0.57731328699999995</v>
      </c>
      <c r="L213" s="65">
        <v>1.4934959999999999</v>
      </c>
      <c r="M213" s="65">
        <v>6.1</v>
      </c>
      <c r="N213" s="65">
        <f t="shared" si="18"/>
        <v>0.42783663553698625</v>
      </c>
      <c r="O213" s="65">
        <f t="shared" si="19"/>
        <v>0.25064103191780823</v>
      </c>
      <c r="P213" s="65"/>
      <c r="Q213" s="65"/>
    </row>
    <row r="214" spans="1:17" x14ac:dyDescent="0.25">
      <c r="A214">
        <v>1803</v>
      </c>
      <c r="B214" s="65">
        <v>179.65049999999999</v>
      </c>
      <c r="C214" s="65"/>
      <c r="D214" s="65">
        <v>0.36199999999999999</v>
      </c>
      <c r="E214" s="65">
        <v>0.39196009999999998</v>
      </c>
      <c r="F214" s="66">
        <v>0.22806000000000001</v>
      </c>
      <c r="G214" s="66">
        <v>0.14297000000000001</v>
      </c>
      <c r="H214" s="66">
        <f t="shared" si="15"/>
        <v>0.21719999999999998</v>
      </c>
      <c r="I214" s="66">
        <f t="shared" si="16"/>
        <v>0.52851999999999999</v>
      </c>
      <c r="J214" s="65">
        <v>1.835359</v>
      </c>
      <c r="K214" s="66">
        <f t="shared" si="17"/>
        <v>0.50317999999999996</v>
      </c>
      <c r="L214" s="65">
        <v>1.724823</v>
      </c>
      <c r="M214" s="65">
        <v>6.3</v>
      </c>
      <c r="N214" s="65">
        <f t="shared" si="18"/>
        <v>0.39060112493150684</v>
      </c>
      <c r="O214" s="65">
        <f t="shared" si="19"/>
        <v>0.20801542219178082</v>
      </c>
      <c r="P214" s="65"/>
      <c r="Q214" s="65"/>
    </row>
    <row r="215" spans="1:17" x14ac:dyDescent="0.25">
      <c r="A215">
        <v>1804</v>
      </c>
      <c r="B215" s="65">
        <v>179.65049999999999</v>
      </c>
      <c r="C215" s="65"/>
      <c r="D215" s="65">
        <v>0.378</v>
      </c>
      <c r="E215" s="65">
        <v>0.4784967</v>
      </c>
      <c r="F215" s="66">
        <v>0.23813999999999999</v>
      </c>
      <c r="G215" s="65">
        <v>0.25531579999999998</v>
      </c>
      <c r="H215" s="66">
        <f t="shared" si="15"/>
        <v>0.2268</v>
      </c>
      <c r="I215" s="66">
        <f t="shared" si="16"/>
        <v>0.55188000000000004</v>
      </c>
      <c r="J215" s="65">
        <v>1.9127540000000001</v>
      </c>
      <c r="K215" s="66">
        <f t="shared" si="17"/>
        <v>0.52542</v>
      </c>
      <c r="L215" s="65">
        <v>1.6026229999999999</v>
      </c>
      <c r="M215" s="65">
        <v>6.3</v>
      </c>
      <c r="N215" s="65">
        <f t="shared" si="18"/>
        <v>0.41426209150684939</v>
      </c>
      <c r="O215" s="65">
        <f t="shared" si="19"/>
        <v>0.24096817123287667</v>
      </c>
      <c r="P215" s="65"/>
      <c r="Q215" s="65"/>
    </row>
    <row r="216" spans="1:17" x14ac:dyDescent="0.25">
      <c r="A216">
        <v>1805</v>
      </c>
      <c r="B216" s="65">
        <v>202.5933</v>
      </c>
      <c r="C216" s="65"/>
      <c r="D216" s="65">
        <v>0.35533330000000002</v>
      </c>
      <c r="E216" s="65">
        <v>0.39268730000000002</v>
      </c>
      <c r="F216" s="66">
        <v>0.22386</v>
      </c>
      <c r="G216" s="66">
        <v>0.25938139999999998</v>
      </c>
      <c r="H216" s="66">
        <f t="shared" si="15"/>
        <v>0.21319998000000001</v>
      </c>
      <c r="I216" s="66">
        <f t="shared" si="16"/>
        <v>0.51878661800000003</v>
      </c>
      <c r="J216" s="65">
        <v>1.5202519999999999</v>
      </c>
      <c r="K216" s="66">
        <f t="shared" si="17"/>
        <v>0.49391328699999998</v>
      </c>
      <c r="L216" s="65">
        <v>1.5470090000000001</v>
      </c>
      <c r="M216" s="65">
        <v>6.4</v>
      </c>
      <c r="N216" s="65">
        <f t="shared" si="18"/>
        <v>0.38465697142739724</v>
      </c>
      <c r="O216" s="65">
        <f t="shared" si="19"/>
        <v>0.22762993273972604</v>
      </c>
      <c r="P216" s="65"/>
      <c r="Q216" s="65"/>
    </row>
    <row r="217" spans="1:17" x14ac:dyDescent="0.25">
      <c r="A217">
        <v>1806</v>
      </c>
      <c r="B217" s="65">
        <v>202.5933</v>
      </c>
      <c r="C217" s="65"/>
      <c r="D217" s="65">
        <v>0.378</v>
      </c>
      <c r="E217" s="65">
        <v>0.3519642</v>
      </c>
      <c r="F217" s="66">
        <v>0.23813999999999999</v>
      </c>
      <c r="G217" s="65">
        <v>0.27046550000000003</v>
      </c>
      <c r="H217" s="66">
        <f t="shared" si="15"/>
        <v>0.2268</v>
      </c>
      <c r="I217" s="66">
        <f t="shared" si="16"/>
        <v>0.55188000000000004</v>
      </c>
      <c r="J217" s="65">
        <v>1.2880689999999999</v>
      </c>
      <c r="K217" s="66">
        <f t="shared" si="17"/>
        <v>0.52542</v>
      </c>
      <c r="L217" s="65">
        <v>1.48993</v>
      </c>
      <c r="M217" s="65">
        <v>6.2</v>
      </c>
      <c r="N217" s="65">
        <f t="shared" si="18"/>
        <v>0.39356425068493162</v>
      </c>
      <c r="O217" s="65">
        <f t="shared" si="19"/>
        <v>0.22970576739726029</v>
      </c>
      <c r="P217" s="65"/>
      <c r="Q217" s="65"/>
    </row>
    <row r="218" spans="1:17" x14ac:dyDescent="0.25">
      <c r="A218">
        <v>1807</v>
      </c>
      <c r="B218" s="65">
        <v>202.5933</v>
      </c>
      <c r="C218" s="65"/>
      <c r="D218" s="65">
        <v>0.4553333</v>
      </c>
      <c r="E218" s="65">
        <v>0.41450320000000002</v>
      </c>
      <c r="F218" s="66">
        <v>0.28686</v>
      </c>
      <c r="G218" s="65">
        <v>0.29296640000000002</v>
      </c>
      <c r="H218" s="66">
        <f t="shared" si="15"/>
        <v>0.27319998000000001</v>
      </c>
      <c r="I218" s="66">
        <f t="shared" si="16"/>
        <v>0.66478661799999994</v>
      </c>
      <c r="J218" s="65">
        <v>1.6584570000000001</v>
      </c>
      <c r="K218" s="66">
        <f t="shared" si="17"/>
        <v>0.63291328699999994</v>
      </c>
      <c r="L218" s="65">
        <v>1.476248</v>
      </c>
      <c r="M218" s="65">
        <v>6</v>
      </c>
      <c r="N218" s="65">
        <f t="shared" si="18"/>
        <v>0.46034937909863016</v>
      </c>
      <c r="O218" s="65">
        <f t="shared" si="19"/>
        <v>0.25974074671232877</v>
      </c>
      <c r="P218" s="65"/>
      <c r="Q218" s="65"/>
    </row>
    <row r="219" spans="1:17" x14ac:dyDescent="0.25">
      <c r="A219">
        <v>1808</v>
      </c>
      <c r="B219" s="65">
        <v>202.5933</v>
      </c>
      <c r="C219" s="65"/>
      <c r="D219" s="65">
        <v>0.50333329999999998</v>
      </c>
      <c r="E219" s="65">
        <v>0.35632740000000002</v>
      </c>
      <c r="F219" s="66">
        <v>0.31709999999999999</v>
      </c>
      <c r="G219" s="65">
        <v>0.31174190000000002</v>
      </c>
      <c r="H219" s="66">
        <f t="shared" si="15"/>
        <v>0.30199998</v>
      </c>
      <c r="I219" s="66">
        <f t="shared" si="16"/>
        <v>0.73486661799999997</v>
      </c>
      <c r="J219" s="65">
        <v>1.796662</v>
      </c>
      <c r="K219" s="66">
        <f t="shared" si="17"/>
        <v>0.69963328699999994</v>
      </c>
      <c r="L219" s="65">
        <v>1.557153</v>
      </c>
      <c r="M219" s="65">
        <v>6.2</v>
      </c>
      <c r="N219" s="65">
        <f t="shared" si="18"/>
        <v>0.49361387087945202</v>
      </c>
      <c r="O219" s="65">
        <f t="shared" si="19"/>
        <v>0.27494512506849317</v>
      </c>
      <c r="P219" s="65"/>
      <c r="Q219" s="65"/>
    </row>
    <row r="220" spans="1:17" x14ac:dyDescent="0.25">
      <c r="A220">
        <v>1809</v>
      </c>
      <c r="B220" s="65">
        <v>202.5933</v>
      </c>
      <c r="C220" s="65"/>
      <c r="D220" s="65">
        <v>0.39866669999999998</v>
      </c>
      <c r="E220" s="65">
        <v>0.33814739999999999</v>
      </c>
      <c r="F220" s="66">
        <v>0.25115999999999999</v>
      </c>
      <c r="G220" s="65">
        <v>0.23497570000000001</v>
      </c>
      <c r="H220" s="66">
        <f t="shared" si="15"/>
        <v>0.23920001999999999</v>
      </c>
      <c r="I220" s="66">
        <f t="shared" si="16"/>
        <v>0.58205338200000001</v>
      </c>
      <c r="J220" s="65">
        <v>1.514724</v>
      </c>
      <c r="K220" s="66">
        <f t="shared" si="17"/>
        <v>0.55414671299999996</v>
      </c>
      <c r="L220" s="65">
        <v>1.5035019999999999</v>
      </c>
      <c r="M220" s="65">
        <v>6.4</v>
      </c>
      <c r="N220" s="65">
        <f t="shared" si="18"/>
        <v>0.40949908692876719</v>
      </c>
      <c r="O220" s="65">
        <f t="shared" si="19"/>
        <v>0.22961398890410956</v>
      </c>
      <c r="P220" s="65"/>
      <c r="Q220" s="65"/>
    </row>
    <row r="221" spans="1:17" x14ac:dyDescent="0.25">
      <c r="A221">
        <v>1810</v>
      </c>
      <c r="B221" s="65">
        <v>194.0333</v>
      </c>
      <c r="C221" s="65"/>
      <c r="D221" s="65">
        <v>0.37533329999999998</v>
      </c>
      <c r="E221" s="65">
        <v>0.32142179999999998</v>
      </c>
      <c r="F221" s="66">
        <v>0.23646</v>
      </c>
      <c r="G221" s="65">
        <v>0.32956099999999999</v>
      </c>
      <c r="H221" s="66">
        <f t="shared" si="15"/>
        <v>0.22519997999999997</v>
      </c>
      <c r="I221" s="66">
        <f t="shared" si="16"/>
        <v>0.54798661799999993</v>
      </c>
      <c r="J221" s="65">
        <v>1.492612</v>
      </c>
      <c r="K221" s="66">
        <f t="shared" si="17"/>
        <v>0.52171328699999997</v>
      </c>
      <c r="L221" s="65">
        <v>1.4951270000000001</v>
      </c>
      <c r="M221" s="65">
        <v>6.4</v>
      </c>
      <c r="N221" s="65">
        <f t="shared" si="18"/>
        <v>0.39286642129041088</v>
      </c>
      <c r="O221" s="65">
        <f t="shared" si="19"/>
        <v>0.24238968479452047</v>
      </c>
      <c r="P221" s="65"/>
      <c r="Q221" s="65"/>
    </row>
    <row r="222" spans="1:17" x14ac:dyDescent="0.25">
      <c r="A222">
        <v>1811</v>
      </c>
      <c r="B222" s="65">
        <v>194.0333</v>
      </c>
      <c r="C222" s="65"/>
      <c r="D222" s="65">
        <v>0.39400000000000002</v>
      </c>
      <c r="E222" s="65">
        <v>0.35269139999999999</v>
      </c>
      <c r="F222" s="66">
        <v>0.24822</v>
      </c>
      <c r="G222" s="66">
        <v>0.28760669999999999</v>
      </c>
      <c r="H222" s="66">
        <f t="shared" si="15"/>
        <v>0.2364</v>
      </c>
      <c r="I222" s="66">
        <f t="shared" si="16"/>
        <v>0.57523999999999997</v>
      </c>
      <c r="J222" s="65">
        <v>1.464971</v>
      </c>
      <c r="K222" s="66">
        <f t="shared" si="17"/>
        <v>0.54766000000000004</v>
      </c>
      <c r="L222" s="65">
        <v>1.5839650000000001</v>
      </c>
      <c r="M222" s="65">
        <v>6.4</v>
      </c>
      <c r="N222" s="65">
        <f t="shared" si="18"/>
        <v>0.40994663205479454</v>
      </c>
      <c r="O222" s="65">
        <f t="shared" si="19"/>
        <v>0.24062115095890407</v>
      </c>
      <c r="P222" s="65"/>
      <c r="Q222" s="65"/>
    </row>
    <row r="223" spans="1:17" x14ac:dyDescent="0.25">
      <c r="A223">
        <v>1812</v>
      </c>
      <c r="B223" s="65">
        <v>194.0333</v>
      </c>
      <c r="C223" s="65"/>
      <c r="D223" s="65">
        <v>0.39800000000000002</v>
      </c>
      <c r="E223" s="65">
        <v>0.33814739999999999</v>
      </c>
      <c r="F223" s="66">
        <v>0.25074000000000002</v>
      </c>
      <c r="G223" s="66">
        <v>0.29052660000000002</v>
      </c>
      <c r="H223" s="66">
        <f t="shared" si="15"/>
        <v>0.23880000000000001</v>
      </c>
      <c r="I223" s="66">
        <f t="shared" si="16"/>
        <v>0.58108000000000004</v>
      </c>
      <c r="J223" s="65">
        <v>1.2991250000000001</v>
      </c>
      <c r="K223" s="66">
        <f t="shared" si="17"/>
        <v>0.55322000000000005</v>
      </c>
      <c r="L223" s="65">
        <v>1.5243709999999999</v>
      </c>
      <c r="M223" s="65">
        <v>6.4</v>
      </c>
      <c r="N223" s="65">
        <f t="shared" si="18"/>
        <v>0.40920277479452061</v>
      </c>
      <c r="O223" s="65">
        <f t="shared" si="19"/>
        <v>0.23954147397260273</v>
      </c>
      <c r="P223" s="65"/>
      <c r="Q223" s="65"/>
    </row>
    <row r="224" spans="1:17" x14ac:dyDescent="0.25">
      <c r="A224">
        <v>1813</v>
      </c>
      <c r="B224" s="65">
        <v>194.0333</v>
      </c>
      <c r="C224" s="65"/>
      <c r="D224" s="65">
        <v>0.47533330000000001</v>
      </c>
      <c r="E224" s="65">
        <v>0.33814739999999999</v>
      </c>
      <c r="F224" s="66">
        <v>0.29946</v>
      </c>
      <c r="G224" s="66">
        <v>0.34697739999999999</v>
      </c>
      <c r="H224" s="66">
        <f t="shared" si="15"/>
        <v>0.28519998000000002</v>
      </c>
      <c r="I224" s="66">
        <f t="shared" si="16"/>
        <v>0.69398661800000006</v>
      </c>
      <c r="J224" s="65">
        <v>1.315709</v>
      </c>
      <c r="K224" s="66">
        <f t="shared" si="17"/>
        <v>0.66071328699999998</v>
      </c>
      <c r="L224" s="65">
        <v>1.448939</v>
      </c>
      <c r="M224" s="65">
        <v>6</v>
      </c>
      <c r="N224" s="65">
        <f t="shared" si="18"/>
        <v>0.46527386731780818</v>
      </c>
      <c r="O224" s="65">
        <f t="shared" si="19"/>
        <v>0.26835394178082189</v>
      </c>
      <c r="P224" s="65"/>
      <c r="Q224" s="65"/>
    </row>
    <row r="225" spans="1:17" x14ac:dyDescent="0.25">
      <c r="A225">
        <v>1814</v>
      </c>
      <c r="B225" s="65">
        <v>194.0333</v>
      </c>
      <c r="C225" s="65"/>
      <c r="D225" s="65">
        <v>0.45600000000000002</v>
      </c>
      <c r="E225" s="65">
        <v>0.37087130000000001</v>
      </c>
      <c r="F225" s="66">
        <v>0.28727999999999998</v>
      </c>
      <c r="G225" s="65">
        <v>0.35568</v>
      </c>
      <c r="H225" s="66">
        <f t="shared" si="15"/>
        <v>0.27360000000000001</v>
      </c>
      <c r="I225" s="66">
        <f t="shared" si="16"/>
        <v>0.66576000000000002</v>
      </c>
      <c r="J225" s="65">
        <v>1.310181</v>
      </c>
      <c r="K225" s="66">
        <f t="shared" si="17"/>
        <v>0.63383999999999996</v>
      </c>
      <c r="L225" s="65">
        <v>1.4303920000000001</v>
      </c>
      <c r="M225" s="65">
        <v>6</v>
      </c>
      <c r="N225" s="65">
        <f t="shared" si="18"/>
        <v>0.4544376805479452</v>
      </c>
      <c r="O225" s="65">
        <f t="shared" si="19"/>
        <v>0.26720022493150691</v>
      </c>
      <c r="P225" s="65"/>
      <c r="Q225" s="65"/>
    </row>
    <row r="226" spans="1:17" x14ac:dyDescent="0.25">
      <c r="A226">
        <v>1815</v>
      </c>
      <c r="B226" s="65">
        <v>180.86879999999999</v>
      </c>
      <c r="C226" s="65"/>
      <c r="D226" s="65">
        <v>0.38400000000000001</v>
      </c>
      <c r="E226" s="65">
        <v>0.33087539999999999</v>
      </c>
      <c r="F226" s="66">
        <v>0.24192</v>
      </c>
      <c r="G226" s="66">
        <v>0.28030709999999998</v>
      </c>
      <c r="H226" s="66">
        <f t="shared" si="15"/>
        <v>0.23039999999999999</v>
      </c>
      <c r="I226" s="66">
        <f t="shared" si="16"/>
        <v>0.56064000000000003</v>
      </c>
      <c r="J226" s="65">
        <v>1.1996169999999999</v>
      </c>
      <c r="K226" s="66">
        <f t="shared" si="17"/>
        <v>0.53376000000000001</v>
      </c>
      <c r="L226" s="65">
        <v>1.3538539999999999</v>
      </c>
      <c r="M226" s="65">
        <v>6</v>
      </c>
      <c r="N226" s="65">
        <f t="shared" si="18"/>
        <v>0.39224944082191782</v>
      </c>
      <c r="O226" s="65">
        <f t="shared" si="19"/>
        <v>0.2291735131506849</v>
      </c>
      <c r="P226" s="65"/>
      <c r="Q226" s="65"/>
    </row>
    <row r="227" spans="1:17" x14ac:dyDescent="0.25">
      <c r="A227">
        <v>1816</v>
      </c>
      <c r="B227" s="65">
        <v>180.86879999999999</v>
      </c>
      <c r="C227" s="65"/>
      <c r="D227" s="65">
        <v>0.45600000000000002</v>
      </c>
      <c r="E227" s="65">
        <v>0.38396089999999999</v>
      </c>
      <c r="F227" s="66">
        <v>0.28727999999999998</v>
      </c>
      <c r="G227" s="65">
        <v>0.32209520000000003</v>
      </c>
      <c r="H227" s="66">
        <f t="shared" si="15"/>
        <v>0.27360000000000001</v>
      </c>
      <c r="I227" s="66">
        <f t="shared" si="16"/>
        <v>0.66576000000000002</v>
      </c>
      <c r="J227" s="65">
        <v>1.0835250000000001</v>
      </c>
      <c r="K227" s="66">
        <f t="shared" si="17"/>
        <v>0.63383999999999996</v>
      </c>
      <c r="L227" s="65">
        <v>1.1937850000000001</v>
      </c>
      <c r="M227" s="65">
        <v>6</v>
      </c>
      <c r="N227" s="65">
        <f t="shared" si="18"/>
        <v>0.44962624712328769</v>
      </c>
      <c r="O227" s="65">
        <f t="shared" si="19"/>
        <v>0.25739169068493156</v>
      </c>
      <c r="P227" s="65"/>
      <c r="Q227" s="65"/>
    </row>
    <row r="228" spans="1:17" x14ac:dyDescent="0.25">
      <c r="A228">
        <v>1817</v>
      </c>
      <c r="B228" s="65">
        <v>180.86879999999999</v>
      </c>
      <c r="C228" s="65"/>
      <c r="D228" s="65">
        <v>0.39066669999999998</v>
      </c>
      <c r="E228" s="65">
        <v>0.35632740000000002</v>
      </c>
      <c r="F228" s="66">
        <v>0.24612000000000001</v>
      </c>
      <c r="G228" s="65">
        <v>0.27780739999999998</v>
      </c>
      <c r="H228" s="66">
        <f t="shared" si="15"/>
        <v>0.23440001999999999</v>
      </c>
      <c r="I228" s="66">
        <f t="shared" si="16"/>
        <v>0.57037338199999998</v>
      </c>
      <c r="J228" s="65">
        <v>1.2991250000000001</v>
      </c>
      <c r="K228" s="66">
        <f t="shared" si="17"/>
        <v>0.54302671299999994</v>
      </c>
      <c r="L228" s="65">
        <v>1.3136920000000001</v>
      </c>
      <c r="M228" s="65">
        <v>6.2</v>
      </c>
      <c r="N228" s="65">
        <f t="shared" si="18"/>
        <v>0.40126188062739732</v>
      </c>
      <c r="O228" s="65">
        <f t="shared" si="19"/>
        <v>0.23355842150684933</v>
      </c>
      <c r="P228" s="65"/>
      <c r="Q228" s="65"/>
    </row>
    <row r="229" spans="1:17" x14ac:dyDescent="0.25">
      <c r="A229">
        <v>1818</v>
      </c>
      <c r="B229" s="65">
        <v>180.86879999999999</v>
      </c>
      <c r="C229" s="65"/>
      <c r="D229" s="65">
        <v>0.34933330000000001</v>
      </c>
      <c r="E229" s="65">
        <v>0.38541530000000002</v>
      </c>
      <c r="F229" s="66">
        <v>0.22008</v>
      </c>
      <c r="G229" s="65">
        <v>0.26871800000000001</v>
      </c>
      <c r="H229" s="66">
        <f t="shared" si="15"/>
        <v>0.20959997999999999</v>
      </c>
      <c r="I229" s="66">
        <f t="shared" si="16"/>
        <v>0.51002661800000004</v>
      </c>
      <c r="J229" s="65">
        <v>1.28254</v>
      </c>
      <c r="K229" s="66">
        <f t="shared" si="17"/>
        <v>0.48557328699999996</v>
      </c>
      <c r="L229" s="65">
        <v>1.3204640000000001</v>
      </c>
      <c r="M229" s="65">
        <v>5.8</v>
      </c>
      <c r="N229" s="65">
        <f t="shared" si="18"/>
        <v>0.37121125252328774</v>
      </c>
      <c r="O229" s="65">
        <f t="shared" si="19"/>
        <v>0.22077346479452059</v>
      </c>
      <c r="P229" s="65"/>
      <c r="Q229" s="65"/>
    </row>
    <row r="230" spans="1:17" x14ac:dyDescent="0.25">
      <c r="A230">
        <v>1819</v>
      </c>
      <c r="B230" s="65">
        <v>180.86879999999999</v>
      </c>
      <c r="C230" s="65"/>
      <c r="D230" s="65">
        <v>0.32466669999999997</v>
      </c>
      <c r="E230" s="65">
        <v>0.29451549999999999</v>
      </c>
      <c r="F230" s="66">
        <v>0.20454</v>
      </c>
      <c r="G230" s="66">
        <v>0.23699580000000001</v>
      </c>
      <c r="H230" s="66">
        <f t="shared" si="15"/>
        <v>0.19480001999999999</v>
      </c>
      <c r="I230" s="66">
        <f t="shared" si="16"/>
        <v>0.47401338199999993</v>
      </c>
      <c r="J230" s="65">
        <v>1.3378220000000001</v>
      </c>
      <c r="K230" s="66">
        <f t="shared" si="17"/>
        <v>0.45128671299999995</v>
      </c>
      <c r="L230" s="65">
        <v>1.3630310000000001</v>
      </c>
      <c r="M230" s="65">
        <v>5.8</v>
      </c>
      <c r="N230" s="65">
        <f t="shared" si="18"/>
        <v>0.34301396336712325</v>
      </c>
      <c r="O230" s="65">
        <f t="shared" si="19"/>
        <v>0.20289235438356165</v>
      </c>
      <c r="P230" s="65"/>
      <c r="Q230" s="65"/>
    </row>
    <row r="231" spans="1:17" x14ac:dyDescent="0.25">
      <c r="A231">
        <v>1820</v>
      </c>
      <c r="B231" s="65">
        <v>172.636</v>
      </c>
      <c r="C231" s="65"/>
      <c r="D231" s="65">
        <v>0.40200000000000002</v>
      </c>
      <c r="E231" s="65">
        <v>0.31633139999999998</v>
      </c>
      <c r="F231" s="66">
        <v>0.25325999999999999</v>
      </c>
      <c r="G231" s="65">
        <v>0.2641715</v>
      </c>
      <c r="H231" s="66">
        <f t="shared" si="15"/>
        <v>0.2412</v>
      </c>
      <c r="I231" s="66">
        <f t="shared" si="16"/>
        <v>0.58692</v>
      </c>
      <c r="J231" s="65">
        <v>1.4539139999999999</v>
      </c>
      <c r="K231" s="66">
        <f t="shared" si="17"/>
        <v>0.55877999999999994</v>
      </c>
      <c r="L231" s="65">
        <v>1.416682</v>
      </c>
      <c r="M231" s="65">
        <v>5.8</v>
      </c>
      <c r="N231" s="65">
        <f t="shared" si="18"/>
        <v>0.40544222164383564</v>
      </c>
      <c r="O231" s="65">
        <f t="shared" si="19"/>
        <v>0.23083282986301373</v>
      </c>
      <c r="P231" s="65"/>
      <c r="Q231" s="65"/>
    </row>
    <row r="232" spans="1:17" x14ac:dyDescent="0.25">
      <c r="A232">
        <v>1821</v>
      </c>
      <c r="B232" s="65">
        <v>172.636</v>
      </c>
      <c r="C232" s="65"/>
      <c r="D232" s="65">
        <v>0.38133329999999999</v>
      </c>
      <c r="E232" s="65">
        <v>0.36723529999999999</v>
      </c>
      <c r="F232" s="66">
        <v>0.24024000000000001</v>
      </c>
      <c r="G232" s="65">
        <v>0.2186544</v>
      </c>
      <c r="H232" s="66">
        <f t="shared" si="15"/>
        <v>0.22879997999999999</v>
      </c>
      <c r="I232" s="66">
        <f t="shared" si="16"/>
        <v>0.55674661799999992</v>
      </c>
      <c r="J232" s="65">
        <v>1.503668</v>
      </c>
      <c r="K232" s="66">
        <f t="shared" si="17"/>
        <v>0.53005328699999998</v>
      </c>
      <c r="L232" s="65">
        <v>1.4352009999999999</v>
      </c>
      <c r="M232" s="65">
        <v>5.7</v>
      </c>
      <c r="N232" s="65">
        <f t="shared" si="18"/>
        <v>0.39440740813972602</v>
      </c>
      <c r="O232" s="65">
        <f t="shared" si="19"/>
        <v>0.21922087027397258</v>
      </c>
      <c r="P232" s="65"/>
      <c r="Q232" s="65"/>
    </row>
    <row r="233" spans="1:17" x14ac:dyDescent="0.25">
      <c r="A233">
        <v>1822</v>
      </c>
      <c r="B233" s="65">
        <v>172.636</v>
      </c>
      <c r="C233" s="65"/>
      <c r="D233" s="65">
        <v>0.38866669999999998</v>
      </c>
      <c r="E233" s="65">
        <v>0.39632329999999999</v>
      </c>
      <c r="F233" s="66">
        <v>0.24485999999999999</v>
      </c>
      <c r="G233" s="65">
        <v>0.22672220000000001</v>
      </c>
      <c r="H233" s="66">
        <f t="shared" si="15"/>
        <v>0.23320001999999998</v>
      </c>
      <c r="I233" s="66">
        <f t="shared" si="16"/>
        <v>0.56745338199999995</v>
      </c>
      <c r="J233" s="65">
        <v>1.3488789999999999</v>
      </c>
      <c r="K233" s="66">
        <f t="shared" si="17"/>
        <v>0.54024671299999993</v>
      </c>
      <c r="L233" s="65">
        <v>1.2940389999999999</v>
      </c>
      <c r="M233" s="65">
        <v>6.1</v>
      </c>
      <c r="N233" s="65">
        <f t="shared" si="18"/>
        <v>0.40219937432602731</v>
      </c>
      <c r="O233" s="65">
        <f t="shared" si="19"/>
        <v>0.2245186119178082</v>
      </c>
      <c r="P233" s="65"/>
      <c r="Q233" s="65"/>
    </row>
    <row r="234" spans="1:17" x14ac:dyDescent="0.25">
      <c r="A234">
        <v>1823</v>
      </c>
      <c r="B234" s="65">
        <v>172.636</v>
      </c>
      <c r="C234" s="65"/>
      <c r="D234" s="65">
        <v>0.42199999999999999</v>
      </c>
      <c r="E234" s="65">
        <v>0.42322959999999998</v>
      </c>
      <c r="F234" s="66">
        <v>0.26585999999999999</v>
      </c>
      <c r="G234" s="65">
        <v>0.2649051</v>
      </c>
      <c r="H234" s="66">
        <f t="shared" si="15"/>
        <v>0.25319999999999998</v>
      </c>
      <c r="I234" s="66">
        <f t="shared" si="16"/>
        <v>0.61612</v>
      </c>
      <c r="J234" s="65">
        <v>1.3599349999999999</v>
      </c>
      <c r="K234" s="66">
        <f t="shared" si="17"/>
        <v>0.58657999999999999</v>
      </c>
      <c r="L234" s="65">
        <v>1.530756</v>
      </c>
      <c r="M234" s="65">
        <v>6.1</v>
      </c>
      <c r="N234" s="65">
        <f t="shared" si="18"/>
        <v>0.43454645561643829</v>
      </c>
      <c r="O234" s="65">
        <f t="shared" si="19"/>
        <v>0.2444498194520548</v>
      </c>
      <c r="P234" s="65"/>
      <c r="Q234" s="65"/>
    </row>
    <row r="235" spans="1:17" x14ac:dyDescent="0.25">
      <c r="A235">
        <v>1824</v>
      </c>
      <c r="B235" s="65">
        <v>172.636</v>
      </c>
      <c r="C235" s="65"/>
      <c r="D235" s="65">
        <v>0.39800000000000002</v>
      </c>
      <c r="E235" s="65">
        <v>0.38905129999999999</v>
      </c>
      <c r="F235" s="66">
        <v>0.25074000000000002</v>
      </c>
      <c r="G235" s="65">
        <v>0.30109570000000002</v>
      </c>
      <c r="H235" s="66">
        <f t="shared" si="15"/>
        <v>0.23880000000000001</v>
      </c>
      <c r="I235" s="66">
        <f t="shared" si="16"/>
        <v>0.58108000000000004</v>
      </c>
      <c r="J235" s="65">
        <v>1.310181</v>
      </c>
      <c r="K235" s="66">
        <f t="shared" si="17"/>
        <v>0.55322000000000005</v>
      </c>
      <c r="L235" s="65">
        <v>1.487636</v>
      </c>
      <c r="M235" s="65">
        <v>6.1</v>
      </c>
      <c r="N235" s="65">
        <f t="shared" si="18"/>
        <v>0.41302349287671231</v>
      </c>
      <c r="O235" s="65">
        <f t="shared" si="19"/>
        <v>0.24316412438356169</v>
      </c>
      <c r="P235" s="65"/>
      <c r="Q235" s="65"/>
    </row>
    <row r="236" spans="1:17" x14ac:dyDescent="0.25">
      <c r="A236">
        <v>1825</v>
      </c>
      <c r="B236" s="65">
        <v>197.52549999999999</v>
      </c>
      <c r="C236" s="65"/>
      <c r="D236" s="65">
        <v>0.48533330000000002</v>
      </c>
      <c r="E236" s="65">
        <v>0.51267510000000005</v>
      </c>
      <c r="F236" s="66">
        <v>0.30575999999999998</v>
      </c>
      <c r="G236" s="65">
        <v>0.34377780000000002</v>
      </c>
      <c r="H236" s="66">
        <f t="shared" si="15"/>
        <v>0.29119998000000002</v>
      </c>
      <c r="I236" s="66">
        <f t="shared" si="16"/>
        <v>0.708586618</v>
      </c>
      <c r="J236" s="65">
        <v>1.5810630000000001</v>
      </c>
      <c r="K236" s="66">
        <f t="shared" si="17"/>
        <v>0.67461328700000001</v>
      </c>
      <c r="L236" s="65">
        <v>1.5003789999999999</v>
      </c>
      <c r="M236" s="65">
        <v>6.1</v>
      </c>
      <c r="N236" s="65">
        <f t="shared" si="18"/>
        <v>0.49520088759178077</v>
      </c>
      <c r="O236" s="65">
        <f t="shared" si="19"/>
        <v>0.28429304835616442</v>
      </c>
      <c r="P236" s="65"/>
      <c r="Q236" s="65"/>
    </row>
    <row r="237" spans="1:17" x14ac:dyDescent="0.25">
      <c r="A237">
        <v>1826</v>
      </c>
      <c r="B237" s="65">
        <v>197.52549999999999</v>
      </c>
      <c r="C237" s="65"/>
      <c r="D237" s="65">
        <v>0.38</v>
      </c>
      <c r="E237" s="65">
        <v>0.42541119999999999</v>
      </c>
      <c r="F237" s="66">
        <v>0.2394</v>
      </c>
      <c r="G237" s="66">
        <v>0.2773872</v>
      </c>
      <c r="H237" s="66">
        <f t="shared" si="15"/>
        <v>0.22799999999999998</v>
      </c>
      <c r="I237" s="66">
        <f t="shared" si="16"/>
        <v>0.55479999999999996</v>
      </c>
      <c r="J237" s="65">
        <v>1.6860980000000001</v>
      </c>
      <c r="K237" s="66">
        <f t="shared" si="17"/>
        <v>0.5282</v>
      </c>
      <c r="L237" s="65">
        <v>1.7748809999999999</v>
      </c>
      <c r="M237" s="65">
        <v>6.3</v>
      </c>
      <c r="N237" s="65">
        <f t="shared" si="18"/>
        <v>0.41118789698630143</v>
      </c>
      <c r="O237" s="65">
        <f t="shared" si="19"/>
        <v>0.24214755232876714</v>
      </c>
      <c r="P237" s="65"/>
      <c r="Q237" s="65"/>
    </row>
    <row r="238" spans="1:17" x14ac:dyDescent="0.25">
      <c r="A238">
        <v>1827</v>
      </c>
      <c r="B238" s="65">
        <v>197.52549999999999</v>
      </c>
      <c r="C238" s="65"/>
      <c r="D238" s="65">
        <v>0.36733329999999997</v>
      </c>
      <c r="E238" s="65">
        <v>0.43995519999999999</v>
      </c>
      <c r="F238" s="66">
        <v>0.23141999999999999</v>
      </c>
      <c r="G238" s="65">
        <v>0.30268270000000003</v>
      </c>
      <c r="H238" s="66">
        <f t="shared" si="15"/>
        <v>0.22039997999999997</v>
      </c>
      <c r="I238" s="66">
        <f t="shared" si="16"/>
        <v>0.5363066179999999</v>
      </c>
      <c r="J238" s="65">
        <v>1.6197600000000001</v>
      </c>
      <c r="K238" s="66">
        <f t="shared" si="17"/>
        <v>0.51059328699999995</v>
      </c>
      <c r="L238" s="65">
        <v>1.8769039999999999</v>
      </c>
      <c r="M238" s="65">
        <v>6.1</v>
      </c>
      <c r="N238" s="65">
        <f t="shared" si="18"/>
        <v>0.40393830923561641</v>
      </c>
      <c r="O238" s="65">
        <f t="shared" si="19"/>
        <v>0.24429254315068491</v>
      </c>
      <c r="P238" s="65"/>
      <c r="Q238" s="65"/>
    </row>
    <row r="239" spans="1:17" x14ac:dyDescent="0.25">
      <c r="A239">
        <v>1828</v>
      </c>
      <c r="B239" s="65">
        <v>197.52549999999999</v>
      </c>
      <c r="C239" s="65"/>
      <c r="D239" s="65">
        <v>0.56000000000000005</v>
      </c>
      <c r="E239" s="65">
        <v>0.56503340000000002</v>
      </c>
      <c r="F239" s="66">
        <v>0.3528</v>
      </c>
      <c r="G239" s="65">
        <v>0.390069</v>
      </c>
      <c r="H239" s="66">
        <f t="shared" si="15"/>
        <v>0.33600000000000002</v>
      </c>
      <c r="I239" s="66">
        <f t="shared" si="16"/>
        <v>0.8176000000000001</v>
      </c>
      <c r="J239" s="65">
        <v>1.43733</v>
      </c>
      <c r="K239" s="66">
        <f t="shared" si="17"/>
        <v>0.77839999999999998</v>
      </c>
      <c r="L239" s="65">
        <v>1.8646039999999999</v>
      </c>
      <c r="M239" s="65">
        <v>6.1</v>
      </c>
      <c r="N239" s="65">
        <f t="shared" si="18"/>
        <v>0.56185870082191769</v>
      </c>
      <c r="O239" s="65">
        <f t="shared" si="19"/>
        <v>0.31759518246575341</v>
      </c>
      <c r="P239" s="65"/>
      <c r="Q239" s="65"/>
    </row>
    <row r="240" spans="1:17" x14ac:dyDescent="0.25">
      <c r="A240">
        <v>1829</v>
      </c>
      <c r="B240" s="65">
        <v>197.52549999999999</v>
      </c>
      <c r="C240" s="65"/>
      <c r="D240" s="65">
        <v>0.46533330000000001</v>
      </c>
      <c r="E240" s="65">
        <v>0.40359529999999999</v>
      </c>
      <c r="F240" s="66">
        <v>0.29315999999999998</v>
      </c>
      <c r="G240" s="65">
        <v>0.25936609999999999</v>
      </c>
      <c r="H240" s="66">
        <f t="shared" si="15"/>
        <v>0.27919998000000001</v>
      </c>
      <c r="I240" s="66">
        <f t="shared" si="16"/>
        <v>0.679386618</v>
      </c>
      <c r="J240" s="65">
        <v>1.4152169999999999</v>
      </c>
      <c r="K240" s="66">
        <f t="shared" si="17"/>
        <v>0.64681328699999996</v>
      </c>
      <c r="L240" s="65">
        <v>1.602346</v>
      </c>
      <c r="M240" s="65">
        <v>6.1</v>
      </c>
      <c r="N240" s="65">
        <f t="shared" si="18"/>
        <v>0.46592190046849313</v>
      </c>
      <c r="O240" s="65">
        <f t="shared" si="19"/>
        <v>0.25393315767123287</v>
      </c>
      <c r="P240" s="65"/>
      <c r="Q240" s="65"/>
    </row>
    <row r="241" spans="1:17" x14ac:dyDescent="0.25">
      <c r="A241">
        <v>1830</v>
      </c>
      <c r="B241" s="65">
        <v>205.52590000000001</v>
      </c>
      <c r="C241" s="65"/>
      <c r="D241" s="65">
        <v>0.56599999999999995</v>
      </c>
      <c r="E241" s="65">
        <v>0.42468400000000001</v>
      </c>
      <c r="F241" s="66">
        <v>0.35658000000000001</v>
      </c>
      <c r="G241" s="65">
        <v>0.3148609</v>
      </c>
      <c r="H241" s="66">
        <f t="shared" si="15"/>
        <v>0.33959999999999996</v>
      </c>
      <c r="I241" s="66">
        <f t="shared" si="16"/>
        <v>0.82635999999999987</v>
      </c>
      <c r="J241" s="65">
        <v>1.2935970000000001</v>
      </c>
      <c r="K241" s="66">
        <f t="shared" si="17"/>
        <v>0.78673999999999988</v>
      </c>
      <c r="L241" s="65">
        <v>1.4908429999999999</v>
      </c>
      <c r="M241" s="65">
        <v>6</v>
      </c>
      <c r="N241" s="65">
        <f t="shared" si="18"/>
        <v>0.54161847808219166</v>
      </c>
      <c r="O241" s="65">
        <f t="shared" si="19"/>
        <v>0.29000636739726027</v>
      </c>
      <c r="P241" s="65"/>
      <c r="Q241" s="65"/>
    </row>
    <row r="242" spans="1:17" x14ac:dyDescent="0.25">
      <c r="A242">
        <v>1831</v>
      </c>
      <c r="B242" s="65">
        <v>205.52590000000001</v>
      </c>
      <c r="C242" s="65"/>
      <c r="D242" s="65">
        <v>0.4786667</v>
      </c>
      <c r="E242" s="65">
        <v>0.53085510000000002</v>
      </c>
      <c r="F242" s="66">
        <v>0.30155999999999999</v>
      </c>
      <c r="G242" s="65">
        <v>0.29508709999999999</v>
      </c>
      <c r="H242" s="66">
        <f t="shared" si="15"/>
        <v>0.28720002</v>
      </c>
      <c r="I242" s="66">
        <f t="shared" si="16"/>
        <v>0.69885338200000002</v>
      </c>
      <c r="J242" s="65">
        <v>1.4262729999999999</v>
      </c>
      <c r="K242" s="66">
        <f t="shared" si="17"/>
        <v>0.66534671299999992</v>
      </c>
      <c r="L242" s="65">
        <v>1.5247029999999999</v>
      </c>
      <c r="M242" s="65">
        <v>6.7</v>
      </c>
      <c r="N242" s="65">
        <f t="shared" si="18"/>
        <v>0.49313093788767121</v>
      </c>
      <c r="O242" s="65">
        <f t="shared" si="19"/>
        <v>0.27567487794520551</v>
      </c>
      <c r="P242" s="65"/>
      <c r="Q242" s="65"/>
    </row>
    <row r="243" spans="1:17" x14ac:dyDescent="0.25">
      <c r="A243">
        <v>1832</v>
      </c>
      <c r="B243" s="65">
        <v>205.52590000000001</v>
      </c>
      <c r="C243" s="65"/>
      <c r="D243" s="65">
        <v>0.49266670000000001</v>
      </c>
      <c r="E243" s="65">
        <v>0.53521819999999998</v>
      </c>
      <c r="F243" s="66">
        <v>0.31037999999999999</v>
      </c>
      <c r="G243" s="65">
        <v>0.39038289999999998</v>
      </c>
      <c r="H243" s="66">
        <f t="shared" si="15"/>
        <v>0.29560002000000002</v>
      </c>
      <c r="I243" s="66">
        <f t="shared" si="16"/>
        <v>0.71929338200000004</v>
      </c>
      <c r="J243" s="65">
        <v>1.531309</v>
      </c>
      <c r="K243" s="66">
        <f t="shared" si="17"/>
        <v>0.68480671299999996</v>
      </c>
      <c r="L243" s="65">
        <v>1.6740470000000001</v>
      </c>
      <c r="M243" s="65">
        <v>6.1</v>
      </c>
      <c r="N243" s="65">
        <f t="shared" si="18"/>
        <v>0.50659377240821912</v>
      </c>
      <c r="O243" s="65">
        <f t="shared" si="19"/>
        <v>0.29822230342465755</v>
      </c>
      <c r="P243" s="65"/>
      <c r="Q243" s="65"/>
    </row>
    <row r="244" spans="1:17" x14ac:dyDescent="0.25">
      <c r="A244">
        <v>1833</v>
      </c>
      <c r="B244" s="65">
        <v>205.52590000000001</v>
      </c>
      <c r="C244" s="65"/>
      <c r="D244" s="65">
        <v>0.76133329999999999</v>
      </c>
      <c r="E244" s="65">
        <v>0.4784967</v>
      </c>
      <c r="F244" s="66">
        <v>0.47964000000000001</v>
      </c>
      <c r="G244" s="65">
        <v>0.55778919999999999</v>
      </c>
      <c r="H244" s="66">
        <f t="shared" si="15"/>
        <v>0.45679997999999999</v>
      </c>
      <c r="I244" s="66">
        <f t="shared" si="16"/>
        <v>1.111546618</v>
      </c>
      <c r="J244" s="65">
        <v>1.7137389999999999</v>
      </c>
      <c r="K244" s="66">
        <f t="shared" si="17"/>
        <v>1.0582532869999999</v>
      </c>
      <c r="L244" s="65">
        <v>1.896474</v>
      </c>
      <c r="M244" s="65">
        <v>6.1</v>
      </c>
      <c r="N244" s="65">
        <f t="shared" si="18"/>
        <v>0.70985390512602742</v>
      </c>
      <c r="O244" s="65">
        <f t="shared" si="19"/>
        <v>0.40078118424657533</v>
      </c>
      <c r="P244" s="65"/>
      <c r="Q244" s="65"/>
    </row>
    <row r="245" spans="1:17" x14ac:dyDescent="0.25">
      <c r="A245">
        <v>1834</v>
      </c>
      <c r="B245" s="65">
        <v>205.52590000000001</v>
      </c>
      <c r="C245" s="65"/>
      <c r="D245" s="65">
        <v>0.47199999999999998</v>
      </c>
      <c r="E245" s="65">
        <v>0.4639528</v>
      </c>
      <c r="F245" s="66">
        <v>0.29736000000000001</v>
      </c>
      <c r="G245" s="65">
        <v>0.4283188</v>
      </c>
      <c r="H245" s="66">
        <f t="shared" si="15"/>
        <v>0.28319999999999995</v>
      </c>
      <c r="I245" s="66">
        <f t="shared" si="16"/>
        <v>0.68911999999999995</v>
      </c>
      <c r="J245" s="65">
        <v>2.0896560000000002</v>
      </c>
      <c r="K245" s="66">
        <f t="shared" si="17"/>
        <v>0.65607999999999989</v>
      </c>
      <c r="L245" s="65">
        <v>2.0915910000000002</v>
      </c>
      <c r="M245" s="65">
        <v>6</v>
      </c>
      <c r="N245" s="65">
        <f t="shared" si="18"/>
        <v>0.49455052054794524</v>
      </c>
      <c r="O245" s="65">
        <f t="shared" si="19"/>
        <v>0.30353974410958906</v>
      </c>
      <c r="P245" s="65"/>
      <c r="Q245" s="65"/>
    </row>
    <row r="246" spans="1:17" x14ac:dyDescent="0.25">
      <c r="A246">
        <v>1835</v>
      </c>
      <c r="B246" s="65">
        <v>183.3407</v>
      </c>
      <c r="C246" s="65"/>
      <c r="D246" s="65">
        <v>0.56133339999999998</v>
      </c>
      <c r="E246" s="65">
        <v>0.4421368</v>
      </c>
      <c r="F246" s="66">
        <v>0.35364000000000001</v>
      </c>
      <c r="G246" s="65">
        <v>0.39482159999999999</v>
      </c>
      <c r="H246" s="66">
        <f t="shared" si="15"/>
        <v>0.33680003999999997</v>
      </c>
      <c r="I246" s="66">
        <f t="shared" si="16"/>
        <v>0.81954676399999993</v>
      </c>
      <c r="J246" s="65">
        <v>2.0509590000000002</v>
      </c>
      <c r="K246" s="66">
        <f t="shared" si="17"/>
        <v>0.78025342599999992</v>
      </c>
      <c r="L246" s="65">
        <v>2.0259160000000001</v>
      </c>
      <c r="M246" s="65">
        <v>6.1</v>
      </c>
      <c r="N246" s="65">
        <f t="shared" si="18"/>
        <v>0.55686690700821906</v>
      </c>
      <c r="O246" s="65">
        <f t="shared" si="19"/>
        <v>0.31738237671232877</v>
      </c>
      <c r="P246" s="65"/>
      <c r="Q246" s="65"/>
    </row>
    <row r="247" spans="1:17" x14ac:dyDescent="0.25">
      <c r="A247">
        <v>1836</v>
      </c>
      <c r="B247" s="65">
        <v>183.3407</v>
      </c>
      <c r="C247" s="65"/>
      <c r="D247" s="65">
        <v>0.98</v>
      </c>
      <c r="E247" s="65">
        <v>0.72719869999999998</v>
      </c>
      <c r="F247" s="66">
        <v>0.61739999999999995</v>
      </c>
      <c r="G247" s="65">
        <v>0.75419349999999996</v>
      </c>
      <c r="H247" s="66">
        <f t="shared" si="15"/>
        <v>0.58799999999999997</v>
      </c>
      <c r="I247" s="66">
        <f t="shared" si="16"/>
        <v>1.4307999999999998</v>
      </c>
      <c r="J247" s="65">
        <v>2.1781069999999998</v>
      </c>
      <c r="K247" s="66">
        <f t="shared" si="17"/>
        <v>1.3621999999999999</v>
      </c>
      <c r="L247" s="65">
        <v>2.075863</v>
      </c>
      <c r="M247" s="65">
        <v>6.3</v>
      </c>
      <c r="N247" s="65">
        <f t="shared" si="18"/>
        <v>0.91308242493150704</v>
      </c>
      <c r="O247" s="65">
        <f t="shared" si="19"/>
        <v>0.5192044778082191</v>
      </c>
      <c r="P247" s="65"/>
      <c r="Q247" s="65"/>
    </row>
    <row r="248" spans="1:17" x14ac:dyDescent="0.25">
      <c r="A248">
        <v>1837</v>
      </c>
      <c r="B248" s="65">
        <v>183.3407</v>
      </c>
      <c r="C248" s="65"/>
      <c r="D248" s="65">
        <v>0.62266670000000002</v>
      </c>
      <c r="E248" s="65">
        <v>0.72719869999999998</v>
      </c>
      <c r="F248" s="66">
        <v>0.39228000000000002</v>
      </c>
      <c r="G248" s="65">
        <v>0.45662219999999998</v>
      </c>
      <c r="H248" s="66">
        <f t="shared" si="15"/>
        <v>0.37360001999999998</v>
      </c>
      <c r="I248" s="66">
        <f t="shared" si="16"/>
        <v>0.90909338200000001</v>
      </c>
      <c r="J248" s="65">
        <v>2.404763</v>
      </c>
      <c r="K248" s="66">
        <f t="shared" si="17"/>
        <v>0.86550671299999993</v>
      </c>
      <c r="L248" s="65">
        <v>2.2071580000000002</v>
      </c>
      <c r="M248" s="65">
        <v>8</v>
      </c>
      <c r="N248" s="65">
        <f t="shared" si="18"/>
        <v>0.65147347514794518</v>
      </c>
      <c r="O248" s="65">
        <f t="shared" si="19"/>
        <v>0.37845525739726021</v>
      </c>
      <c r="P248" s="65"/>
      <c r="Q248" s="65"/>
    </row>
    <row r="249" spans="1:17" x14ac:dyDescent="0.25">
      <c r="A249">
        <v>1838</v>
      </c>
      <c r="B249" s="65">
        <v>183.3407</v>
      </c>
      <c r="C249" s="65"/>
      <c r="D249" s="65">
        <v>0.7753333</v>
      </c>
      <c r="E249" s="65">
        <v>0.84355049999999998</v>
      </c>
      <c r="F249" s="66">
        <v>0.48846000000000001</v>
      </c>
      <c r="G249" s="65">
        <v>0.54273329999999997</v>
      </c>
      <c r="H249" s="66">
        <f t="shared" si="15"/>
        <v>0.46519997999999996</v>
      </c>
      <c r="I249" s="66">
        <f t="shared" si="16"/>
        <v>1.131986618</v>
      </c>
      <c r="J249" s="65">
        <v>1.481555</v>
      </c>
      <c r="K249" s="66">
        <f t="shared" si="17"/>
        <v>1.0777132869999999</v>
      </c>
      <c r="L249" s="65">
        <v>2.1947199999999998</v>
      </c>
      <c r="M249" s="65">
        <v>6.4</v>
      </c>
      <c r="N249" s="65">
        <f t="shared" si="18"/>
        <v>0.76379999909863028</v>
      </c>
      <c r="O249" s="65">
        <f t="shared" si="19"/>
        <v>0.42599789849315078</v>
      </c>
      <c r="P249" s="65"/>
      <c r="Q249" s="65"/>
    </row>
    <row r="250" spans="1:17" x14ac:dyDescent="0.25">
      <c r="A250">
        <v>1839</v>
      </c>
      <c r="B250" s="65">
        <v>183.3407</v>
      </c>
      <c r="C250" s="65"/>
      <c r="D250" s="65">
        <v>0.42</v>
      </c>
      <c r="E250" s="65">
        <v>0.5926669</v>
      </c>
      <c r="F250" s="66">
        <v>0.2646</v>
      </c>
      <c r="G250" s="65">
        <v>0.29647059999999997</v>
      </c>
      <c r="H250" s="66">
        <f t="shared" si="15"/>
        <v>0.252</v>
      </c>
      <c r="I250" s="66">
        <f t="shared" si="16"/>
        <v>0.61319999999999997</v>
      </c>
      <c r="J250" s="65">
        <v>2.0620150000000002</v>
      </c>
      <c r="K250" s="66">
        <f t="shared" si="17"/>
        <v>0.58379999999999999</v>
      </c>
      <c r="L250" s="65">
        <v>2.0056280000000002</v>
      </c>
      <c r="M250" s="65">
        <v>8.1999999999999993</v>
      </c>
      <c r="N250" s="65">
        <f t="shared" si="18"/>
        <v>0.47662181698630141</v>
      </c>
      <c r="O250" s="65">
        <f t="shared" si="19"/>
        <v>0.28194151424657538</v>
      </c>
      <c r="P250" s="65"/>
      <c r="Q250" s="65"/>
    </row>
    <row r="251" spans="1:17" x14ac:dyDescent="0.25">
      <c r="A251">
        <v>1840</v>
      </c>
      <c r="B251" s="65">
        <v>214.13499999999999</v>
      </c>
      <c r="C251" s="65"/>
      <c r="D251" s="65">
        <v>0.40400000000000003</v>
      </c>
      <c r="E251" s="65">
        <v>0.61811890000000003</v>
      </c>
      <c r="F251" s="66">
        <v>0.25452000000000002</v>
      </c>
      <c r="G251" s="65">
        <v>0.29840909999999998</v>
      </c>
      <c r="H251" s="66">
        <f t="shared" si="15"/>
        <v>0.2424</v>
      </c>
      <c r="I251" s="66">
        <f t="shared" si="16"/>
        <v>0.58984000000000003</v>
      </c>
      <c r="J251" s="65">
        <v>2.1836350000000002</v>
      </c>
      <c r="K251" s="66">
        <f t="shared" si="17"/>
        <v>0.56155999999999995</v>
      </c>
      <c r="L251" s="65">
        <v>2.0894900000000001</v>
      </c>
      <c r="M251" s="65">
        <v>7</v>
      </c>
      <c r="N251" s="65">
        <f t="shared" si="18"/>
        <v>0.46319197013698632</v>
      </c>
      <c r="O251" s="65">
        <f t="shared" si="19"/>
        <v>0.27494217643835622</v>
      </c>
      <c r="P251" s="65"/>
      <c r="Q251" s="65"/>
    </row>
    <row r="252" spans="1:17" x14ac:dyDescent="0.25">
      <c r="A252">
        <v>1841</v>
      </c>
      <c r="B252" s="65">
        <v>214.13499999999999</v>
      </c>
      <c r="C252" s="65"/>
      <c r="D252" s="65">
        <v>0.51933339999999995</v>
      </c>
      <c r="E252" s="65">
        <v>0.57448699999999997</v>
      </c>
      <c r="F252" s="66">
        <v>0.32718000000000003</v>
      </c>
      <c r="G252" s="65">
        <v>0.42539250000000001</v>
      </c>
      <c r="H252" s="66">
        <f t="shared" si="15"/>
        <v>0.31160003999999997</v>
      </c>
      <c r="I252" s="66">
        <f t="shared" si="16"/>
        <v>0.75822676399999989</v>
      </c>
      <c r="J252" s="65">
        <v>2.1891639999999999</v>
      </c>
      <c r="K252" s="66">
        <f t="shared" si="17"/>
        <v>0.72187342599999982</v>
      </c>
      <c r="L252" s="65">
        <v>2.2543959999999998</v>
      </c>
      <c r="M252" s="65">
        <v>9</v>
      </c>
      <c r="N252" s="65">
        <f t="shared" si="18"/>
        <v>0.56134531495342443</v>
      </c>
      <c r="O252" s="65">
        <f t="shared" si="19"/>
        <v>0.34023672438356167</v>
      </c>
      <c r="P252" s="65"/>
      <c r="Q252" s="65"/>
    </row>
    <row r="253" spans="1:17" x14ac:dyDescent="0.25">
      <c r="A253">
        <v>1842</v>
      </c>
      <c r="B253" s="65">
        <v>214.13499999999999</v>
      </c>
      <c r="C253" s="65"/>
      <c r="D253" s="65">
        <v>0.48333330000000002</v>
      </c>
      <c r="E253" s="65">
        <v>0.4857687</v>
      </c>
      <c r="F253" s="66">
        <v>0.30449999999999999</v>
      </c>
      <c r="G253" s="65">
        <v>0.38112299999999999</v>
      </c>
      <c r="H253" s="66">
        <f t="shared" si="15"/>
        <v>0.28999997999999999</v>
      </c>
      <c r="I253" s="66">
        <f t="shared" si="16"/>
        <v>0.70566661799999997</v>
      </c>
      <c r="J253" s="65">
        <v>1.863</v>
      </c>
      <c r="K253" s="66">
        <f t="shared" si="17"/>
        <v>0.671833287</v>
      </c>
      <c r="L253" s="65">
        <v>2.139189</v>
      </c>
      <c r="M253" s="65">
        <v>8.8000000000000007</v>
      </c>
      <c r="N253" s="65">
        <f t="shared" si="18"/>
        <v>0.51810331005753418</v>
      </c>
      <c r="O253" s="65">
        <f t="shared" si="19"/>
        <v>0.31163389821917808</v>
      </c>
      <c r="P253" s="65"/>
      <c r="Q253" s="65"/>
    </row>
    <row r="254" spans="1:17" x14ac:dyDescent="0.25">
      <c r="A254">
        <v>1843</v>
      </c>
      <c r="B254" s="65">
        <v>214.13499999999999</v>
      </c>
      <c r="C254" s="65"/>
      <c r="D254" s="65">
        <v>0.50333329999999998</v>
      </c>
      <c r="E254" s="65">
        <v>0.49958550000000002</v>
      </c>
      <c r="F254" s="66">
        <v>0.31709999999999999</v>
      </c>
      <c r="G254" s="65">
        <v>0.43737930000000003</v>
      </c>
      <c r="H254" s="66">
        <f t="shared" si="15"/>
        <v>0.30199998</v>
      </c>
      <c r="I254" s="66">
        <f t="shared" si="16"/>
        <v>0.73486661799999997</v>
      </c>
      <c r="J254" s="65">
        <v>1.630816</v>
      </c>
      <c r="K254" s="66">
        <f t="shared" si="17"/>
        <v>0.69963328699999994</v>
      </c>
      <c r="L254" s="65">
        <v>1.7717849999999999</v>
      </c>
      <c r="M254" s="65">
        <v>8.4</v>
      </c>
      <c r="N254" s="65">
        <f t="shared" si="18"/>
        <v>0.52684916896164391</v>
      </c>
      <c r="O254" s="65">
        <f t="shared" si="19"/>
        <v>0.32269723821917812</v>
      </c>
      <c r="P254" s="65"/>
      <c r="Q254" s="65"/>
    </row>
    <row r="255" spans="1:17" x14ac:dyDescent="0.25">
      <c r="A255">
        <v>1844</v>
      </c>
      <c r="B255" s="65">
        <v>214.13499999999999</v>
      </c>
      <c r="C255" s="65"/>
      <c r="D255" s="65">
        <v>0.51666670000000003</v>
      </c>
      <c r="E255" s="65">
        <v>0.49013190000000001</v>
      </c>
      <c r="F255" s="66">
        <v>0.32550000000000001</v>
      </c>
      <c r="G255" s="65">
        <v>0.31065399999999999</v>
      </c>
      <c r="H255" s="66">
        <f t="shared" si="15"/>
        <v>0.31000001999999999</v>
      </c>
      <c r="I255" s="66">
        <f t="shared" si="16"/>
        <v>0.754333382</v>
      </c>
      <c r="J255" s="65">
        <v>1.6474009999999999</v>
      </c>
      <c r="K255" s="66">
        <f t="shared" si="17"/>
        <v>0.71816671300000001</v>
      </c>
      <c r="L255" s="65">
        <v>1.630844</v>
      </c>
      <c r="M255" s="65">
        <v>8.4</v>
      </c>
      <c r="N255" s="65">
        <f t="shared" si="18"/>
        <v>0.53003626692876726</v>
      </c>
      <c r="O255" s="65">
        <f t="shared" si="19"/>
        <v>0.2978615308219178</v>
      </c>
      <c r="P255" s="65"/>
      <c r="Q255" s="65"/>
    </row>
    <row r="256" spans="1:17" x14ac:dyDescent="0.25">
      <c r="A256">
        <v>1845</v>
      </c>
      <c r="B256" s="65">
        <v>234.0744</v>
      </c>
      <c r="C256" s="65"/>
      <c r="D256" s="65">
        <v>0.60933329999999997</v>
      </c>
      <c r="E256" s="65">
        <v>0.4857687</v>
      </c>
      <c r="F256" s="66">
        <v>0.38388</v>
      </c>
      <c r="G256" s="65">
        <v>0.3250962</v>
      </c>
      <c r="H256" s="66">
        <f t="shared" si="15"/>
        <v>0.36559997999999999</v>
      </c>
      <c r="I256" s="66">
        <f t="shared" si="16"/>
        <v>0.88962661799999998</v>
      </c>
      <c r="J256" s="65">
        <v>2.0122610000000001</v>
      </c>
      <c r="K256" s="66">
        <f t="shared" si="17"/>
        <v>0.84697328699999985</v>
      </c>
      <c r="L256" s="65">
        <v>1.816038</v>
      </c>
      <c r="M256" s="65">
        <v>8.6</v>
      </c>
      <c r="N256" s="65">
        <f t="shared" si="18"/>
        <v>0.60562726348219165</v>
      </c>
      <c r="O256" s="65">
        <f t="shared" si="19"/>
        <v>0.32940936890410955</v>
      </c>
      <c r="P256" s="65"/>
      <c r="Q256" s="65"/>
    </row>
    <row r="257" spans="1:17" x14ac:dyDescent="0.25">
      <c r="A257">
        <v>1846</v>
      </c>
      <c r="B257" s="65">
        <v>234.0744</v>
      </c>
      <c r="C257" s="65"/>
      <c r="D257" s="65">
        <v>0.55733339999999998</v>
      </c>
      <c r="E257" s="65">
        <v>0.58539490000000005</v>
      </c>
      <c r="F257" s="66">
        <v>0.35111999999999999</v>
      </c>
      <c r="G257" s="66">
        <v>0.40683459999999999</v>
      </c>
      <c r="H257" s="66">
        <f t="shared" si="15"/>
        <v>0.33440003999999995</v>
      </c>
      <c r="I257" s="66">
        <f t="shared" si="16"/>
        <v>0.81370676399999997</v>
      </c>
      <c r="J257" s="65">
        <v>2.4489890000000001</v>
      </c>
      <c r="K257" s="66">
        <f t="shared" si="17"/>
        <v>0.77469342599999991</v>
      </c>
      <c r="L257" s="65">
        <v>2.2362920000000002</v>
      </c>
      <c r="M257" s="65">
        <v>8.6</v>
      </c>
      <c r="N257" s="65">
        <f t="shared" si="18"/>
        <v>0.58992157056986305</v>
      </c>
      <c r="O257" s="65">
        <f t="shared" si="19"/>
        <v>0.34640408876712331</v>
      </c>
      <c r="P257" s="65"/>
      <c r="Q257" s="65"/>
    </row>
    <row r="258" spans="1:17" x14ac:dyDescent="0.25">
      <c r="A258">
        <v>1847</v>
      </c>
      <c r="B258" s="65">
        <v>234.0744</v>
      </c>
      <c r="C258" s="65"/>
      <c r="D258" s="65">
        <v>0.54866669999999995</v>
      </c>
      <c r="E258" s="65">
        <v>0.48940470000000003</v>
      </c>
      <c r="F258" s="66">
        <v>0.34566000000000002</v>
      </c>
      <c r="G258" s="65">
        <v>0.3816811</v>
      </c>
      <c r="H258" s="66">
        <f t="shared" si="15"/>
        <v>0.32920001999999998</v>
      </c>
      <c r="I258" s="66">
        <f t="shared" si="16"/>
        <v>0.80105338199999987</v>
      </c>
      <c r="J258" s="65">
        <v>2.5706090000000001</v>
      </c>
      <c r="K258" s="66">
        <f t="shared" si="17"/>
        <v>0.76264671299999987</v>
      </c>
      <c r="L258" s="65">
        <v>2.7382789999999999</v>
      </c>
      <c r="M258" s="65">
        <v>8</v>
      </c>
      <c r="N258" s="65">
        <f t="shared" si="18"/>
        <v>0.5770635987095889</v>
      </c>
      <c r="O258" s="65">
        <f t="shared" si="19"/>
        <v>0.3341518215068493</v>
      </c>
      <c r="P258" s="65"/>
      <c r="Q258" s="65"/>
    </row>
    <row r="259" spans="1:17" x14ac:dyDescent="0.25">
      <c r="A259">
        <v>1848</v>
      </c>
      <c r="B259" s="65">
        <v>234.0744</v>
      </c>
      <c r="C259" s="65"/>
      <c r="D259" s="65">
        <v>0.58066669999999998</v>
      </c>
      <c r="E259" s="65">
        <v>0.58030459999999995</v>
      </c>
      <c r="F259" s="66">
        <v>0.36581999999999998</v>
      </c>
      <c r="G259" s="65">
        <v>0.51707780000000003</v>
      </c>
      <c r="H259" s="66">
        <f t="shared" si="15"/>
        <v>0.34840001999999998</v>
      </c>
      <c r="I259" s="66">
        <f t="shared" si="16"/>
        <v>0.84777338199999996</v>
      </c>
      <c r="J259" s="65">
        <v>2.437932</v>
      </c>
      <c r="K259" s="66">
        <f t="shared" si="17"/>
        <v>0.80712671299999994</v>
      </c>
      <c r="L259" s="65">
        <v>2.4495969999999998</v>
      </c>
      <c r="M259" s="65">
        <v>8</v>
      </c>
      <c r="N259" s="65">
        <f t="shared" si="18"/>
        <v>0.60969555021643829</v>
      </c>
      <c r="O259" s="65">
        <f t="shared" si="19"/>
        <v>0.37336354589041088</v>
      </c>
      <c r="P259" s="65"/>
      <c r="Q259" s="65"/>
    </row>
    <row r="260" spans="1:17" x14ac:dyDescent="0.25">
      <c r="A260">
        <v>1849</v>
      </c>
      <c r="B260" s="65">
        <v>234.0744</v>
      </c>
      <c r="C260" s="65"/>
      <c r="D260" s="65">
        <v>0.66666669999999995</v>
      </c>
      <c r="E260" s="65">
        <v>0.6435708</v>
      </c>
      <c r="F260" s="66">
        <v>0.42</v>
      </c>
      <c r="G260" s="65">
        <v>0.47619050000000002</v>
      </c>
      <c r="H260" s="66">
        <f t="shared" si="15"/>
        <v>0.40000001999999996</v>
      </c>
      <c r="I260" s="66">
        <f t="shared" si="16"/>
        <v>0.97333338199999986</v>
      </c>
      <c r="J260" s="65">
        <v>1.9680359999999999</v>
      </c>
      <c r="K260" s="66">
        <f t="shared" si="17"/>
        <v>0.92666671299999981</v>
      </c>
      <c r="L260" s="65">
        <v>2.2048359999999998</v>
      </c>
      <c r="M260" s="65">
        <v>7.9</v>
      </c>
      <c r="N260" s="65">
        <f t="shared" si="18"/>
        <v>0.67144344747671236</v>
      </c>
      <c r="O260" s="65">
        <f t="shared" si="19"/>
        <v>0.38425246068493146</v>
      </c>
      <c r="P260" s="65"/>
      <c r="Q260" s="65"/>
    </row>
    <row r="261" spans="1:17" x14ac:dyDescent="0.25">
      <c r="A261">
        <v>1850</v>
      </c>
      <c r="B261" s="65">
        <v>259.58530000000002</v>
      </c>
      <c r="C261" s="65"/>
      <c r="D261" s="65">
        <v>0.92333330000000002</v>
      </c>
      <c r="E261" s="65">
        <v>0.77810259999999998</v>
      </c>
      <c r="F261" s="66">
        <v>0.58169999999999999</v>
      </c>
      <c r="G261" s="65">
        <v>0.6371</v>
      </c>
      <c r="H261" s="66">
        <f t="shared" si="15"/>
        <v>0.55399997999999995</v>
      </c>
      <c r="I261" s="66">
        <f t="shared" si="16"/>
        <v>1.348066618</v>
      </c>
      <c r="J261" s="65">
        <v>2.0177900000000002</v>
      </c>
      <c r="K261" s="66">
        <f t="shared" si="17"/>
        <v>1.283433287</v>
      </c>
      <c r="L261" s="65">
        <v>1.9225939999999999</v>
      </c>
      <c r="M261" s="65">
        <v>7.7</v>
      </c>
      <c r="N261" s="65">
        <f t="shared" si="18"/>
        <v>0.87716845800273968</v>
      </c>
      <c r="O261" s="65">
        <f t="shared" si="19"/>
        <v>0.48868576589041102</v>
      </c>
      <c r="P261" s="65"/>
      <c r="Q261" s="65"/>
    </row>
    <row r="262" spans="1:17" x14ac:dyDescent="0.25">
      <c r="A262">
        <v>1851</v>
      </c>
      <c r="B262" s="65">
        <v>259.58530000000002</v>
      </c>
      <c r="C262" s="65"/>
      <c r="D262" s="65">
        <v>0.5173333</v>
      </c>
      <c r="E262" s="65">
        <v>0.49376789999999998</v>
      </c>
      <c r="F262" s="66">
        <v>0.32591999999999999</v>
      </c>
      <c r="G262" s="65">
        <v>0.43834269999999997</v>
      </c>
      <c r="H262" s="66">
        <f t="shared" si="15"/>
        <v>0.31039997999999996</v>
      </c>
      <c r="I262" s="66">
        <f t="shared" si="16"/>
        <v>0.75530661799999999</v>
      </c>
      <c r="J262" s="65">
        <v>2.1836350000000002</v>
      </c>
      <c r="K262" s="66">
        <f t="shared" si="17"/>
        <v>0.71909328699999997</v>
      </c>
      <c r="L262" s="65">
        <v>2.0809220000000002</v>
      </c>
      <c r="M262" s="65">
        <v>8</v>
      </c>
      <c r="N262" s="65">
        <f t="shared" si="18"/>
        <v>0.54340621772876718</v>
      </c>
      <c r="O262" s="65">
        <f t="shared" si="19"/>
        <v>0.33061743054794518</v>
      </c>
      <c r="P262" s="65"/>
      <c r="Q262" s="65"/>
    </row>
    <row r="263" spans="1:17" x14ac:dyDescent="0.25">
      <c r="A263">
        <v>1852</v>
      </c>
      <c r="B263" s="65">
        <v>259.58530000000002</v>
      </c>
      <c r="C263" s="65"/>
      <c r="D263" s="65">
        <v>0.57333330000000005</v>
      </c>
      <c r="E263" s="65">
        <v>0.69083879999999998</v>
      </c>
      <c r="F263" s="66">
        <v>0.36120000000000002</v>
      </c>
      <c r="G263" s="65">
        <v>0.43768449999999998</v>
      </c>
      <c r="H263" s="66">
        <f t="shared" si="15"/>
        <v>0.34399998000000004</v>
      </c>
      <c r="I263" s="66">
        <f t="shared" si="16"/>
        <v>0.83706661800000004</v>
      </c>
      <c r="J263" s="65">
        <v>2.6258910000000002</v>
      </c>
      <c r="K263" s="66">
        <f t="shared" si="17"/>
        <v>0.79693328699999999</v>
      </c>
      <c r="L263" s="65">
        <v>2.1888040000000002</v>
      </c>
      <c r="M263" s="66">
        <v>8.0276779999999999</v>
      </c>
      <c r="N263" s="65">
        <f t="shared" si="18"/>
        <v>0.61194470046849314</v>
      </c>
      <c r="O263" s="65">
        <f t="shared" si="19"/>
        <v>0.36156999630136988</v>
      </c>
      <c r="P263" s="65"/>
      <c r="Q263" s="65"/>
    </row>
    <row r="264" spans="1:17" x14ac:dyDescent="0.25">
      <c r="A264">
        <v>1853</v>
      </c>
      <c r="B264" s="65">
        <v>259.58530000000002</v>
      </c>
      <c r="C264" s="65"/>
      <c r="D264" s="65">
        <v>0.71666660000000004</v>
      </c>
      <c r="E264" s="65">
        <v>0.77083060000000003</v>
      </c>
      <c r="F264" s="66">
        <v>0.45150000000000001</v>
      </c>
      <c r="G264" s="65">
        <v>0.51050229999999996</v>
      </c>
      <c r="H264" s="66">
        <f t="shared" si="15"/>
        <v>0.42999996000000001</v>
      </c>
      <c r="I264" s="66">
        <f t="shared" si="16"/>
        <v>1.0463332359999999</v>
      </c>
      <c r="J264" s="65">
        <v>2.6535319999999998</v>
      </c>
      <c r="K264" s="66">
        <f t="shared" si="17"/>
        <v>0.99616657399999997</v>
      </c>
      <c r="L264" s="65">
        <v>2.3074669999999999</v>
      </c>
      <c r="M264" s="66">
        <v>8.1361609999999995</v>
      </c>
      <c r="N264" s="65">
        <f t="shared" si="18"/>
        <v>0.73199080669041094</v>
      </c>
      <c r="O264" s="65">
        <f t="shared" si="19"/>
        <v>0.41977472273972605</v>
      </c>
      <c r="P264" s="65"/>
      <c r="Q264" s="65"/>
    </row>
    <row r="265" spans="1:17" x14ac:dyDescent="0.25">
      <c r="A265">
        <v>1854</v>
      </c>
      <c r="B265" s="65">
        <v>259.58530000000002</v>
      </c>
      <c r="C265" s="65"/>
      <c r="D265" s="65">
        <v>0.53933330000000002</v>
      </c>
      <c r="E265" s="65">
        <v>0.60575650000000003</v>
      </c>
      <c r="F265" s="66">
        <v>0.33978000000000003</v>
      </c>
      <c r="G265" s="65">
        <v>0.34953119999999999</v>
      </c>
      <c r="H265" s="66">
        <f t="shared" si="15"/>
        <v>0.32359998000000001</v>
      </c>
      <c r="I265" s="66">
        <f t="shared" si="16"/>
        <v>0.78742661800000002</v>
      </c>
      <c r="J265" s="65">
        <v>2.2941989999999999</v>
      </c>
      <c r="K265" s="66">
        <f t="shared" si="17"/>
        <v>0.74967328700000002</v>
      </c>
      <c r="L265" s="65">
        <v>2.377758</v>
      </c>
      <c r="M265" s="66">
        <v>8.6785709999999998</v>
      </c>
      <c r="N265" s="65">
        <f t="shared" si="18"/>
        <v>0.57821602238630143</v>
      </c>
      <c r="O265" s="65">
        <f t="shared" si="19"/>
        <v>0.331226471369863</v>
      </c>
      <c r="P265" s="65"/>
      <c r="Q265" s="65"/>
    </row>
    <row r="266" spans="1:17" x14ac:dyDescent="0.25">
      <c r="A266">
        <v>1855</v>
      </c>
      <c r="B266" s="65">
        <v>286.16410000000002</v>
      </c>
      <c r="C266" s="65"/>
      <c r="D266" s="65">
        <v>0.49866670000000002</v>
      </c>
      <c r="E266" s="65">
        <v>0.86900239999999995</v>
      </c>
      <c r="F266" s="66">
        <v>0.31415999999999999</v>
      </c>
      <c r="G266" s="66">
        <v>0.32317600000000002</v>
      </c>
      <c r="H266" s="66">
        <f t="shared" si="15"/>
        <v>0.29920002000000001</v>
      </c>
      <c r="I266" s="66">
        <f t="shared" si="16"/>
        <v>0.72805338200000003</v>
      </c>
      <c r="J266" s="65">
        <v>2.2941989999999999</v>
      </c>
      <c r="K266" s="66">
        <f t="shared" si="17"/>
        <v>0.69314671299999997</v>
      </c>
      <c r="L266" s="65">
        <v>2.2684929999999999</v>
      </c>
      <c r="M266" s="66">
        <v>7.8830359999999997</v>
      </c>
      <c r="N266" s="65">
        <f t="shared" si="18"/>
        <v>0.57011786364109596</v>
      </c>
      <c r="O266" s="65">
        <f t="shared" si="19"/>
        <v>0.3268648428767123</v>
      </c>
      <c r="P266" s="65"/>
      <c r="Q266" s="65"/>
    </row>
    <row r="267" spans="1:17" x14ac:dyDescent="0.25">
      <c r="A267">
        <v>1856</v>
      </c>
      <c r="B267" s="65">
        <v>286.16410000000002</v>
      </c>
      <c r="C267" s="65"/>
      <c r="D267" s="65">
        <v>0.51400000000000001</v>
      </c>
      <c r="E267" s="65">
        <v>0.53085499999999997</v>
      </c>
      <c r="F267" s="66">
        <v>0.32382</v>
      </c>
      <c r="G267" s="66">
        <v>0.25279669999999999</v>
      </c>
      <c r="H267" s="66">
        <f t="shared" si="15"/>
        <v>0.30840000000000001</v>
      </c>
      <c r="I267" s="66">
        <f t="shared" si="16"/>
        <v>0.75044</v>
      </c>
      <c r="J267" s="65">
        <v>2.2389169999999998</v>
      </c>
      <c r="K267" s="66">
        <f t="shared" si="17"/>
        <v>0.71445999999999998</v>
      </c>
      <c r="L267" s="65">
        <v>2.3849999999999998</v>
      </c>
      <c r="M267" s="66">
        <v>7.8830359999999997</v>
      </c>
      <c r="N267" s="65">
        <f t="shared" si="18"/>
        <v>0.54354588136986304</v>
      </c>
      <c r="O267" s="65">
        <f t="shared" si="19"/>
        <v>0.29495099698630134</v>
      </c>
      <c r="P267" s="65"/>
      <c r="Q267" s="65"/>
    </row>
    <row r="268" spans="1:17" x14ac:dyDescent="0.25">
      <c r="A268">
        <v>1857</v>
      </c>
      <c r="B268" s="65">
        <v>286.16410000000002</v>
      </c>
      <c r="C268" s="65"/>
      <c r="D268" s="65">
        <v>0.68533330000000003</v>
      </c>
      <c r="E268" s="65">
        <v>0.53085510000000002</v>
      </c>
      <c r="F268" s="66">
        <v>0.43175999999999998</v>
      </c>
      <c r="G268" s="66">
        <v>0.3276792</v>
      </c>
      <c r="H268" s="66">
        <f t="shared" ref="H268:H280" si="20">D268*0.6</f>
        <v>0.41119998000000002</v>
      </c>
      <c r="I268" s="66">
        <f t="shared" ref="I268:I331" si="21">1.46*D268</f>
        <v>1.000586618</v>
      </c>
      <c r="J268" s="65">
        <v>2.404763</v>
      </c>
      <c r="K268" s="66">
        <f t="shared" ref="K268:K331" si="22">1.39*D268</f>
        <v>0.95261328700000003</v>
      </c>
      <c r="L268" s="65">
        <v>2.362749</v>
      </c>
      <c r="M268" s="66">
        <v>8.1723210000000002</v>
      </c>
      <c r="N268" s="65">
        <f t="shared" ref="N268:N331" si="23">(D268*D$10+E$10*E268+F$10*F268+G$10*G268+H$10*H268+I$10*I268+J$10*J268+K$10*K268+L$10*L268+M$10*M268)/365</f>
        <v>0.67582604211232877</v>
      </c>
      <c r="O268" s="65">
        <f t="shared" ref="O268:O331" si="24">(D$9*D268+E$9*E268+F$9*F268+G$9*G268+H$9*H268+I$9*I268+J$9*J268+L$9*L268+M$9*M268+K$9*K268)/365</f>
        <v>0.35673264232876717</v>
      </c>
      <c r="P268" s="65"/>
      <c r="Q268" s="65"/>
    </row>
    <row r="269" spans="1:17" x14ac:dyDescent="0.25">
      <c r="A269">
        <v>1858</v>
      </c>
      <c r="B269" s="65">
        <v>286.16410000000002</v>
      </c>
      <c r="C269" s="65"/>
      <c r="D269" s="65">
        <v>0.84</v>
      </c>
      <c r="E269" s="65">
        <v>0.59193969999999996</v>
      </c>
      <c r="F269" s="66">
        <v>0.5292</v>
      </c>
      <c r="G269" s="66">
        <v>0.49404350000000002</v>
      </c>
      <c r="H269" s="66">
        <f t="shared" si="20"/>
        <v>0.504</v>
      </c>
      <c r="I269" s="66">
        <f t="shared" si="21"/>
        <v>1.2263999999999999</v>
      </c>
      <c r="J269" s="65">
        <v>2.5706090000000001</v>
      </c>
      <c r="K269" s="66">
        <f t="shared" si="22"/>
        <v>1.1676</v>
      </c>
      <c r="L269" s="65">
        <v>2.4253279999999999</v>
      </c>
      <c r="M269" s="66">
        <v>8.2446429999999999</v>
      </c>
      <c r="N269" s="65">
        <f t="shared" si="23"/>
        <v>0.80518489068493149</v>
      </c>
      <c r="O269" s="65">
        <f t="shared" si="24"/>
        <v>0.43687596821917807</v>
      </c>
      <c r="P269" s="65"/>
      <c r="Q269" s="65"/>
    </row>
    <row r="270" spans="1:17" x14ac:dyDescent="0.25">
      <c r="A270">
        <v>1859</v>
      </c>
      <c r="B270" s="65">
        <v>286.16410000000002</v>
      </c>
      <c r="C270" s="65"/>
      <c r="D270" s="65">
        <v>0.75533329999999999</v>
      </c>
      <c r="E270" s="65">
        <v>0.87627440000000001</v>
      </c>
      <c r="F270" s="66">
        <v>0.47586000000000001</v>
      </c>
      <c r="G270" s="66">
        <v>0.46339469999999999</v>
      </c>
      <c r="H270" s="66">
        <f t="shared" si="20"/>
        <v>0.45319997999999995</v>
      </c>
      <c r="I270" s="66">
        <f t="shared" si="21"/>
        <v>1.1027866179999999</v>
      </c>
      <c r="J270" s="65">
        <v>2.3163119999999999</v>
      </c>
      <c r="K270" s="66">
        <f t="shared" si="22"/>
        <v>1.0499132869999999</v>
      </c>
      <c r="L270" s="65">
        <v>2.2702070000000001</v>
      </c>
      <c r="M270" s="66">
        <v>8.2446420000000007</v>
      </c>
      <c r="N270" s="65">
        <f t="shared" si="23"/>
        <v>0.76816854375616439</v>
      </c>
      <c r="O270" s="65">
        <f t="shared" si="24"/>
        <v>0.42378693602739725</v>
      </c>
      <c r="P270" s="65"/>
      <c r="Q270" s="65"/>
    </row>
    <row r="271" spans="1:17" x14ac:dyDescent="0.25">
      <c r="A271">
        <v>1860</v>
      </c>
      <c r="B271" s="65">
        <v>355.14240000000001</v>
      </c>
      <c r="C271" s="65"/>
      <c r="D271" s="65">
        <v>0.90266670000000004</v>
      </c>
      <c r="E271" s="65">
        <v>1.631834</v>
      </c>
      <c r="F271" s="66">
        <v>0.56867999999999996</v>
      </c>
      <c r="G271" s="66">
        <v>0.60417540000000003</v>
      </c>
      <c r="H271" s="66">
        <f t="shared" si="20"/>
        <v>0.54160001999999996</v>
      </c>
      <c r="I271" s="66">
        <f t="shared" si="21"/>
        <v>1.3178933820000001</v>
      </c>
      <c r="J271" s="65">
        <v>3.7038880000000001</v>
      </c>
      <c r="K271" s="66">
        <f t="shared" si="22"/>
        <v>1.254706713</v>
      </c>
      <c r="L271" s="65">
        <v>2.4053710000000001</v>
      </c>
      <c r="M271" s="66">
        <v>8.2446429999999999</v>
      </c>
      <c r="N271" s="65">
        <f t="shared" si="23"/>
        <v>0.9780900937780822</v>
      </c>
      <c r="O271" s="65">
        <f t="shared" si="24"/>
        <v>0.55060819739726019</v>
      </c>
      <c r="P271" s="65"/>
      <c r="Q271" s="65"/>
    </row>
    <row r="272" spans="1:17" x14ac:dyDescent="0.25">
      <c r="A272">
        <v>1861</v>
      </c>
      <c r="B272" s="65">
        <v>355.14240000000001</v>
      </c>
      <c r="C272" s="65"/>
      <c r="D272" s="65">
        <v>0.90866670000000005</v>
      </c>
      <c r="E272" s="65">
        <v>0.79991860000000004</v>
      </c>
      <c r="F272" s="66">
        <v>0.57245999999999997</v>
      </c>
      <c r="G272" s="66">
        <v>0.81724589999999997</v>
      </c>
      <c r="H272" s="66">
        <f t="shared" si="20"/>
        <v>0.54520002000000001</v>
      </c>
      <c r="I272" s="66">
        <f t="shared" si="21"/>
        <v>1.3266533819999999</v>
      </c>
      <c r="J272" s="65">
        <v>2.985223</v>
      </c>
      <c r="K272" s="66">
        <f t="shared" si="22"/>
        <v>1.263046713</v>
      </c>
      <c r="L272" s="65">
        <v>3.8587880000000001</v>
      </c>
      <c r="M272" s="66">
        <v>8.9678570000000004</v>
      </c>
      <c r="N272" s="65">
        <f t="shared" si="23"/>
        <v>0.91656598665479461</v>
      </c>
      <c r="O272" s="65">
        <f t="shared" si="24"/>
        <v>0.55305699602739733</v>
      </c>
      <c r="P272" s="65"/>
      <c r="Q272" s="65"/>
    </row>
    <row r="273" spans="1:17" x14ac:dyDescent="0.25">
      <c r="A273">
        <v>1862</v>
      </c>
      <c r="B273" s="65">
        <v>355.14240000000001</v>
      </c>
      <c r="C273" s="65"/>
      <c r="D273" s="65">
        <v>1.185333</v>
      </c>
      <c r="E273" s="65">
        <v>1.390404</v>
      </c>
      <c r="F273" s="66">
        <v>0.74675999999999998</v>
      </c>
      <c r="G273" s="65">
        <v>1.0865560000000001</v>
      </c>
      <c r="H273" s="66">
        <f t="shared" si="20"/>
        <v>0.71119979999999994</v>
      </c>
      <c r="I273" s="66">
        <f t="shared" si="21"/>
        <v>1.73058618</v>
      </c>
      <c r="J273" s="65">
        <v>3.526986</v>
      </c>
      <c r="K273" s="66">
        <f t="shared" si="22"/>
        <v>1.6476128699999999</v>
      </c>
      <c r="L273" s="65">
        <v>3.2349320000000001</v>
      </c>
      <c r="M273" s="66">
        <v>8.8232140000000001</v>
      </c>
      <c r="N273" s="65">
        <f t="shared" si="23"/>
        <v>1.1898762523561646</v>
      </c>
      <c r="O273" s="65">
        <f t="shared" si="24"/>
        <v>0.71604563479452066</v>
      </c>
      <c r="P273" s="65"/>
      <c r="Q273" s="65"/>
    </row>
    <row r="274" spans="1:17" x14ac:dyDescent="0.25">
      <c r="A274">
        <v>1863</v>
      </c>
      <c r="B274" s="65">
        <v>355.14240000000001</v>
      </c>
      <c r="C274" s="65"/>
      <c r="D274" s="65">
        <v>1.1000000000000001</v>
      </c>
      <c r="E274" s="65">
        <v>1.1562460000000001</v>
      </c>
      <c r="F274" s="66">
        <v>0.69299999999999995</v>
      </c>
      <c r="G274" s="65">
        <v>0.86760570000000004</v>
      </c>
      <c r="H274" s="66">
        <f t="shared" si="20"/>
        <v>0.66</v>
      </c>
      <c r="I274" s="66">
        <f t="shared" si="21"/>
        <v>1.6060000000000001</v>
      </c>
      <c r="J274" s="65">
        <v>4.5883979999999998</v>
      </c>
      <c r="K274" s="66">
        <f t="shared" si="22"/>
        <v>1.5289999999999999</v>
      </c>
      <c r="L274" s="65">
        <v>4.0151250000000003</v>
      </c>
      <c r="M274" s="66">
        <v>9.7633930000000007</v>
      </c>
      <c r="N274" s="65">
        <f t="shared" si="23"/>
        <v>1.119159267671233</v>
      </c>
      <c r="O274" s="65">
        <f t="shared" si="24"/>
        <v>0.65302082712328768</v>
      </c>
      <c r="P274" s="65"/>
      <c r="Q274" s="65"/>
    </row>
    <row r="275" spans="1:17" x14ac:dyDescent="0.25">
      <c r="A275">
        <v>1864</v>
      </c>
      <c r="B275" s="65">
        <v>355.14240000000001</v>
      </c>
      <c r="C275" s="65"/>
      <c r="D275" s="65">
        <v>1.492</v>
      </c>
      <c r="E275" s="65">
        <v>1.8398129999999999</v>
      </c>
      <c r="F275" s="66">
        <v>0.93996000000000002</v>
      </c>
      <c r="G275" s="66">
        <v>0.75353530000000002</v>
      </c>
      <c r="H275" s="66">
        <f t="shared" si="20"/>
        <v>0.8952</v>
      </c>
      <c r="I275" s="66">
        <f t="shared" si="21"/>
        <v>2.1783199999999998</v>
      </c>
      <c r="J275" s="65">
        <v>6.3574190000000002</v>
      </c>
      <c r="K275" s="66">
        <f t="shared" si="22"/>
        <v>2.0738799999999999</v>
      </c>
      <c r="L275" s="65">
        <v>5.1865209999999999</v>
      </c>
      <c r="M275" s="66">
        <v>14.03036</v>
      </c>
      <c r="N275" s="65">
        <f t="shared" si="23"/>
        <v>1.53670732739726</v>
      </c>
      <c r="O275" s="65">
        <f t="shared" si="24"/>
        <v>0.81712243479452051</v>
      </c>
      <c r="P275" s="65"/>
      <c r="Q275" s="65"/>
    </row>
    <row r="276" spans="1:17" x14ac:dyDescent="0.25">
      <c r="A276">
        <v>1865</v>
      </c>
      <c r="B276" s="65">
        <v>678.96759999999995</v>
      </c>
      <c r="C276" s="65"/>
      <c r="D276" s="65">
        <v>2.8153329999999999</v>
      </c>
      <c r="E276" s="65">
        <v>2.3364889999999998</v>
      </c>
      <c r="F276" s="66">
        <v>1.77366</v>
      </c>
      <c r="G276" s="66">
        <v>1.461938</v>
      </c>
      <c r="H276" s="66">
        <f t="shared" si="20"/>
        <v>1.6891997999999999</v>
      </c>
      <c r="I276" s="66">
        <f t="shared" si="21"/>
        <v>4.1103861799999999</v>
      </c>
      <c r="J276" s="65">
        <v>8.0158769999999997</v>
      </c>
      <c r="K276" s="66">
        <f t="shared" si="22"/>
        <v>3.9133128699999995</v>
      </c>
      <c r="L276" s="65">
        <v>5.8086089999999997</v>
      </c>
      <c r="M276" s="66">
        <v>23.866070000000001</v>
      </c>
      <c r="N276" s="65">
        <f t="shared" si="23"/>
        <v>2.6728181904383561</v>
      </c>
      <c r="O276" s="65">
        <f t="shared" si="24"/>
        <v>1.4034453997260274</v>
      </c>
      <c r="P276" s="65"/>
      <c r="Q276" s="65"/>
    </row>
    <row r="277" spans="1:17" x14ac:dyDescent="0.25">
      <c r="A277">
        <v>1866</v>
      </c>
      <c r="B277" s="65">
        <v>678.96759999999995</v>
      </c>
      <c r="C277" s="65"/>
      <c r="D277" s="65">
        <v>8.8460000000000001</v>
      </c>
      <c r="E277" s="65">
        <v>4.6540710000000001</v>
      </c>
      <c r="F277" s="66">
        <v>5.5729800000000003</v>
      </c>
      <c r="G277" s="66">
        <v>4.2460800000000001</v>
      </c>
      <c r="H277" s="66">
        <f t="shared" si="20"/>
        <v>5.3075999999999999</v>
      </c>
      <c r="I277" s="66">
        <f t="shared" si="21"/>
        <v>12.91516</v>
      </c>
      <c r="J277" s="65">
        <v>8.9003879999999995</v>
      </c>
      <c r="K277" s="66">
        <f t="shared" si="22"/>
        <v>12.29594</v>
      </c>
      <c r="L277" s="65">
        <v>7.8808230000000004</v>
      </c>
      <c r="M277" s="66">
        <v>37.96875</v>
      </c>
      <c r="N277" s="65">
        <f t="shared" si="23"/>
        <v>7.608779735890411</v>
      </c>
      <c r="O277" s="65">
        <f t="shared" si="24"/>
        <v>3.7565192241095895</v>
      </c>
      <c r="P277" s="65"/>
      <c r="Q277" s="65"/>
    </row>
    <row r="278" spans="1:17" x14ac:dyDescent="0.25">
      <c r="A278">
        <v>1867</v>
      </c>
      <c r="B278" s="65">
        <v>678.96759999999995</v>
      </c>
      <c r="C278" s="65"/>
      <c r="D278" s="65">
        <v>4.2539999999999996</v>
      </c>
      <c r="E278" s="65">
        <v>4.2177519999999999</v>
      </c>
      <c r="F278" s="66">
        <v>2.6800199999999998</v>
      </c>
      <c r="G278" s="66">
        <v>2.6240429999999999</v>
      </c>
      <c r="H278" s="66">
        <f t="shared" si="20"/>
        <v>2.5523999999999996</v>
      </c>
      <c r="I278" s="66">
        <f t="shared" si="21"/>
        <v>6.2108399999999993</v>
      </c>
      <c r="J278" s="65">
        <v>12.714840000000001</v>
      </c>
      <c r="K278" s="66">
        <f t="shared" si="22"/>
        <v>5.9130599999999989</v>
      </c>
      <c r="L278" s="65">
        <v>10.160819999999999</v>
      </c>
      <c r="M278" s="65">
        <v>133</v>
      </c>
      <c r="N278" s="65">
        <f t="shared" si="23"/>
        <v>4.6823243753424659</v>
      </c>
      <c r="O278" s="65">
        <f t="shared" si="24"/>
        <v>2.7974666821917809</v>
      </c>
      <c r="P278" s="65"/>
      <c r="Q278" s="65"/>
    </row>
    <row r="279" spans="1:17" x14ac:dyDescent="0.25">
      <c r="A279">
        <v>1868</v>
      </c>
      <c r="B279" s="65">
        <v>11.28138</v>
      </c>
      <c r="C279" s="65"/>
      <c r="D279" s="65">
        <v>4.6476200000000002E-2</v>
      </c>
      <c r="E279" s="65">
        <v>4.9767400000000003E-2</v>
      </c>
      <c r="F279" s="66">
        <v>2.928E-2</v>
      </c>
      <c r="G279" s="66">
        <v>3.1681300000000003E-2</v>
      </c>
      <c r="H279" s="66">
        <f t="shared" si="20"/>
        <v>2.7885719999999999E-2</v>
      </c>
      <c r="I279" s="66">
        <f t="shared" si="21"/>
        <v>6.7855252000000005E-2</v>
      </c>
      <c r="J279" s="65">
        <v>0.15478929999999999</v>
      </c>
      <c r="K279" s="66">
        <f t="shared" si="22"/>
        <v>6.4601917999999994E-2</v>
      </c>
      <c r="L279" s="65">
        <v>0.15478929999999999</v>
      </c>
      <c r="M279" s="66">
        <v>0.51565419999999995</v>
      </c>
      <c r="N279" s="65">
        <f t="shared" si="23"/>
        <v>4.7268347545205473E-2</v>
      </c>
      <c r="O279" s="65">
        <f t="shared" si="24"/>
        <v>2.6736927890410954E-2</v>
      </c>
      <c r="P279" s="65"/>
      <c r="Q279" s="65"/>
    </row>
    <row r="280" spans="1:17" x14ac:dyDescent="0.25">
      <c r="A280">
        <v>1869</v>
      </c>
      <c r="B280" s="65">
        <v>11.28138</v>
      </c>
      <c r="C280" s="65"/>
      <c r="D280" s="65">
        <v>6.4825400000000005E-2</v>
      </c>
      <c r="E280" s="65">
        <v>5.6589100000000003E-2</v>
      </c>
      <c r="F280" s="66">
        <v>4.0840000000000001E-2</v>
      </c>
      <c r="G280" s="66">
        <v>3.99505E-2</v>
      </c>
      <c r="H280" s="66">
        <f t="shared" si="20"/>
        <v>3.8895240000000005E-2</v>
      </c>
      <c r="I280" s="66">
        <f t="shared" si="21"/>
        <v>9.4645084000000004E-2</v>
      </c>
      <c r="J280" s="65">
        <v>0.21007129999999999</v>
      </c>
      <c r="K280" s="66">
        <f t="shared" si="22"/>
        <v>9.0107305999999998E-2</v>
      </c>
      <c r="L280" s="65">
        <v>0.21007129999999999</v>
      </c>
      <c r="M280" s="66">
        <v>0.71923899999999996</v>
      </c>
      <c r="N280" s="65">
        <f t="shared" si="23"/>
        <v>6.4265883446575356E-2</v>
      </c>
      <c r="O280" s="65">
        <f t="shared" si="24"/>
        <v>3.550095446575343E-2</v>
      </c>
      <c r="P280" s="65"/>
      <c r="Q280" s="65"/>
    </row>
    <row r="281" spans="1:17" x14ac:dyDescent="0.25">
      <c r="A281">
        <v>1870</v>
      </c>
      <c r="B281" s="65">
        <v>9.9201870000000003</v>
      </c>
      <c r="C281" s="65"/>
      <c r="D281" s="65">
        <v>6.0143099999999998E-2</v>
      </c>
      <c r="E281" s="65">
        <v>4.8234300000000001E-2</v>
      </c>
      <c r="F281" s="66">
        <v>3.7890199999999999E-2</v>
      </c>
      <c r="G281" s="66">
        <v>4.4104900000000002E-2</v>
      </c>
      <c r="H281" s="66">
        <f>D281*0.41</f>
        <v>2.4658670999999997E-2</v>
      </c>
      <c r="I281" s="66">
        <f t="shared" si="21"/>
        <v>8.7808925999999995E-2</v>
      </c>
      <c r="J281" s="65">
        <v>0.15036679999999999</v>
      </c>
      <c r="K281" s="66">
        <f t="shared" si="22"/>
        <v>8.3598908999999985E-2</v>
      </c>
      <c r="L281" s="65">
        <v>0.1564478</v>
      </c>
      <c r="M281" s="66">
        <v>0.37631809999999999</v>
      </c>
      <c r="N281" s="65">
        <f t="shared" si="23"/>
        <v>5.6296815767123295E-2</v>
      </c>
      <c r="O281" s="65">
        <f t="shared" si="24"/>
        <v>2.935152282739726E-2</v>
      </c>
      <c r="P281" s="65"/>
      <c r="Q281" s="65"/>
    </row>
    <row r="282" spans="1:17" x14ac:dyDescent="0.25">
      <c r="A282">
        <v>1871</v>
      </c>
      <c r="B282" s="65">
        <v>9.9201870000000003</v>
      </c>
      <c r="C282" s="65"/>
      <c r="D282" s="65">
        <v>2.8676500000000001E-2</v>
      </c>
      <c r="E282" s="65">
        <v>3.9195199999999999E-2</v>
      </c>
      <c r="F282" s="66">
        <v>1.8066200000000001E-2</v>
      </c>
      <c r="G282" s="66">
        <v>1.8954200000000001E-2</v>
      </c>
      <c r="H282" s="66">
        <f t="shared" ref="H282:H345" si="25">D282*0.41</f>
        <v>1.1757364999999999E-2</v>
      </c>
      <c r="I282" s="66">
        <f t="shared" si="21"/>
        <v>4.1867689999999999E-2</v>
      </c>
      <c r="J282" s="65">
        <v>0.143733</v>
      </c>
      <c r="K282" s="66">
        <f t="shared" si="22"/>
        <v>3.9860334999999997E-2</v>
      </c>
      <c r="L282" s="65">
        <v>0.143733</v>
      </c>
      <c r="M282" s="66">
        <v>0.17943000000000001</v>
      </c>
      <c r="N282" s="65">
        <f t="shared" si="23"/>
        <v>3.0132100068493151E-2</v>
      </c>
      <c r="O282" s="65">
        <f t="shared" si="24"/>
        <v>1.5662354739726027E-2</v>
      </c>
      <c r="P282" s="65"/>
      <c r="Q282" s="65"/>
    </row>
    <row r="283" spans="1:17" x14ac:dyDescent="0.25">
      <c r="A283">
        <v>1872</v>
      </c>
      <c r="B283" s="65">
        <v>9.9201870000000003</v>
      </c>
      <c r="C283" s="65"/>
      <c r="D283" s="65">
        <v>2.5999999999999999E-2</v>
      </c>
      <c r="E283" s="66">
        <v>2.56131E-2</v>
      </c>
      <c r="F283" s="66">
        <v>1.6379999999999999E-2</v>
      </c>
      <c r="G283" s="66">
        <v>2.6533299999999999E-2</v>
      </c>
      <c r="H283" s="66">
        <f t="shared" si="25"/>
        <v>1.0659999999999999E-2</v>
      </c>
      <c r="I283" s="66">
        <f t="shared" si="21"/>
        <v>3.7960000000000001E-2</v>
      </c>
      <c r="J283" s="66">
        <v>7.5937199999999996E-2</v>
      </c>
      <c r="K283" s="66">
        <f t="shared" si="22"/>
        <v>3.6139999999999999E-2</v>
      </c>
      <c r="L283" s="66">
        <v>7.6335899999999998E-2</v>
      </c>
      <c r="M283" s="66">
        <v>0.1626832</v>
      </c>
      <c r="N283" s="65">
        <f t="shared" si="23"/>
        <v>2.5297904054794516E-2</v>
      </c>
      <c r="O283" s="65">
        <f t="shared" si="24"/>
        <v>1.4715771890410956E-2</v>
      </c>
      <c r="P283" s="65"/>
      <c r="Q283" s="65"/>
    </row>
    <row r="284" spans="1:17" x14ac:dyDescent="0.25">
      <c r="A284">
        <v>1873</v>
      </c>
      <c r="B284" s="65">
        <v>9.9201870000000003</v>
      </c>
      <c r="C284" s="65"/>
      <c r="D284" s="65">
        <v>4.06667E-2</v>
      </c>
      <c r="E284" s="66">
        <v>4.00615E-2</v>
      </c>
      <c r="F284" s="66">
        <v>2.562E-2</v>
      </c>
      <c r="G284" s="66">
        <v>2.73295E-2</v>
      </c>
      <c r="H284" s="66">
        <f t="shared" si="25"/>
        <v>1.6673346999999998E-2</v>
      </c>
      <c r="I284" s="66">
        <f t="shared" si="21"/>
        <v>5.9373381999999995E-2</v>
      </c>
      <c r="J284" s="66">
        <v>0.1187735</v>
      </c>
      <c r="K284" s="66">
        <f t="shared" si="22"/>
        <v>5.6526712999999999E-2</v>
      </c>
      <c r="L284" s="66">
        <v>0.1193972</v>
      </c>
      <c r="M284" s="66">
        <v>0.25445319999999999</v>
      </c>
      <c r="N284" s="65">
        <f t="shared" si="23"/>
        <v>3.9141458506849323E-2</v>
      </c>
      <c r="O284" s="65">
        <f t="shared" si="24"/>
        <v>2.0027419408219178E-2</v>
      </c>
      <c r="P284" s="65"/>
      <c r="Q284" s="65"/>
    </row>
    <row r="285" spans="1:17" x14ac:dyDescent="0.25">
      <c r="A285">
        <v>1874</v>
      </c>
      <c r="B285" s="65">
        <v>9.9201870000000003</v>
      </c>
      <c r="C285" s="65"/>
      <c r="D285" s="65">
        <v>5.2666699999999997E-2</v>
      </c>
      <c r="E285" s="66">
        <v>5.1882900000000003E-2</v>
      </c>
      <c r="F285" s="66">
        <v>3.3180000000000001E-2</v>
      </c>
      <c r="G285" s="66">
        <v>3.5394000000000002E-2</v>
      </c>
      <c r="H285" s="66">
        <f t="shared" si="25"/>
        <v>2.1593346999999999E-2</v>
      </c>
      <c r="I285" s="66">
        <f t="shared" si="21"/>
        <v>7.6893381999999996E-2</v>
      </c>
      <c r="J285" s="65">
        <v>0.1126707</v>
      </c>
      <c r="K285" s="66">
        <f t="shared" si="22"/>
        <v>7.3206712999999993E-2</v>
      </c>
      <c r="L285" s="66">
        <v>0.15462909999999999</v>
      </c>
      <c r="M285" s="66">
        <v>0.32953769999999999</v>
      </c>
      <c r="N285" s="65">
        <f t="shared" si="23"/>
        <v>5.0353162561643829E-2</v>
      </c>
      <c r="O285" s="65">
        <f t="shared" si="24"/>
        <v>2.5598932394520549E-2</v>
      </c>
      <c r="P285" s="65"/>
      <c r="Q285" s="65"/>
    </row>
    <row r="286" spans="1:17" x14ac:dyDescent="0.25">
      <c r="A286">
        <v>1875</v>
      </c>
      <c r="B286" s="65">
        <v>14.697050000000001</v>
      </c>
      <c r="C286" s="65"/>
      <c r="D286" s="65">
        <v>4.53333E-2</v>
      </c>
      <c r="E286" s="66">
        <v>4.4658700000000003E-2</v>
      </c>
      <c r="F286" s="66">
        <v>2.8559999999999999E-2</v>
      </c>
      <c r="G286" s="65">
        <v>2.7932700000000001E-2</v>
      </c>
      <c r="H286" s="66">
        <f t="shared" si="25"/>
        <v>1.8586652999999998E-2</v>
      </c>
      <c r="I286" s="66">
        <f t="shared" si="21"/>
        <v>6.6186618000000003E-2</v>
      </c>
      <c r="J286" s="65">
        <v>9.8377400000000004E-2</v>
      </c>
      <c r="K286" s="66">
        <f t="shared" si="22"/>
        <v>6.3013287000000001E-2</v>
      </c>
      <c r="L286" s="66">
        <v>0.13309850000000001</v>
      </c>
      <c r="M286" s="66">
        <v>0.28365279999999998</v>
      </c>
      <c r="N286" s="65">
        <f t="shared" si="23"/>
        <v>4.327704708219178E-2</v>
      </c>
      <c r="O286" s="65">
        <f t="shared" si="24"/>
        <v>2.1511614893150687E-2</v>
      </c>
      <c r="P286" s="65"/>
      <c r="Q286" s="65"/>
    </row>
    <row r="287" spans="1:17" x14ac:dyDescent="0.25">
      <c r="A287">
        <v>1876</v>
      </c>
      <c r="B287" s="65">
        <v>14.697050000000001</v>
      </c>
      <c r="C287" s="65"/>
      <c r="D287" s="65">
        <v>2.93333E-2</v>
      </c>
      <c r="E287" s="66">
        <v>2.88968E-2</v>
      </c>
      <c r="F287" s="66">
        <v>1.848E-2</v>
      </c>
      <c r="G287" s="65">
        <v>1.74898E-2</v>
      </c>
      <c r="H287" s="66">
        <f t="shared" si="25"/>
        <v>1.2026653E-2</v>
      </c>
      <c r="I287" s="66">
        <f t="shared" si="21"/>
        <v>4.2826617999999997E-2</v>
      </c>
      <c r="J287" s="65">
        <v>0.105935</v>
      </c>
      <c r="K287" s="66">
        <f t="shared" si="22"/>
        <v>4.0773286999999998E-2</v>
      </c>
      <c r="L287" s="66">
        <v>8.6122599999999994E-2</v>
      </c>
      <c r="M287" s="66">
        <v>0.18354000000000001</v>
      </c>
      <c r="N287" s="65">
        <f t="shared" si="23"/>
        <v>2.8332676178082189E-2</v>
      </c>
      <c r="O287" s="65">
        <f t="shared" si="24"/>
        <v>1.4143513139726024E-2</v>
      </c>
      <c r="P287" s="65"/>
      <c r="Q287" s="65"/>
    </row>
    <row r="288" spans="1:17" x14ac:dyDescent="0.25">
      <c r="A288">
        <v>1877</v>
      </c>
      <c r="B288" s="65">
        <v>14.697050000000001</v>
      </c>
      <c r="C288" s="65"/>
      <c r="D288" s="65">
        <v>3.8333300000000001E-2</v>
      </c>
      <c r="E288" s="66">
        <v>3.7762900000000002E-2</v>
      </c>
      <c r="F288" s="66">
        <v>2.4150000000000001E-2</v>
      </c>
      <c r="G288" s="65">
        <v>2.3799399999999998E-2</v>
      </c>
      <c r="H288" s="66">
        <f t="shared" si="25"/>
        <v>1.5716653000000001E-2</v>
      </c>
      <c r="I288" s="66">
        <f t="shared" si="21"/>
        <v>5.5966618000000003E-2</v>
      </c>
      <c r="J288" s="65">
        <v>0.1227164</v>
      </c>
      <c r="K288" s="66">
        <f t="shared" si="22"/>
        <v>5.3283286999999999E-2</v>
      </c>
      <c r="L288" s="66">
        <v>0.11254649999999999</v>
      </c>
      <c r="M288" s="66">
        <v>0.23985339999999999</v>
      </c>
      <c r="N288" s="65">
        <f t="shared" si="23"/>
        <v>3.6924881328767124E-2</v>
      </c>
      <c r="O288" s="65">
        <f t="shared" si="24"/>
        <v>1.855280804383562E-2</v>
      </c>
      <c r="P288" s="65"/>
      <c r="Q288" s="65"/>
    </row>
    <row r="289" spans="1:17" x14ac:dyDescent="0.25">
      <c r="A289">
        <v>1878</v>
      </c>
      <c r="B289" s="65">
        <v>14.697050000000001</v>
      </c>
      <c r="C289" s="65"/>
      <c r="D289" s="65">
        <v>4.4666699999999997E-2</v>
      </c>
      <c r="E289" s="66">
        <v>4.4001899999999997E-2</v>
      </c>
      <c r="F289" s="66">
        <v>2.8139999999999998E-2</v>
      </c>
      <c r="G289" s="65">
        <v>2.4104400000000002E-2</v>
      </c>
      <c r="H289" s="66">
        <f t="shared" si="25"/>
        <v>1.8313346999999997E-2</v>
      </c>
      <c r="I289" s="66">
        <f t="shared" si="21"/>
        <v>6.5213382E-2</v>
      </c>
      <c r="J289" s="65">
        <v>0.1281689</v>
      </c>
      <c r="K289" s="66">
        <f t="shared" si="22"/>
        <v>6.2086712999999988E-2</v>
      </c>
      <c r="L289" s="66">
        <v>0.13114120000000001</v>
      </c>
      <c r="M289" s="66">
        <v>0.27948139999999999</v>
      </c>
      <c r="N289" s="65">
        <f t="shared" si="23"/>
        <v>4.2794420972602741E-2</v>
      </c>
      <c r="O289" s="65">
        <f t="shared" si="24"/>
        <v>2.0731072832876715E-2</v>
      </c>
      <c r="P289" s="65"/>
      <c r="Q289" s="65"/>
    </row>
    <row r="290" spans="1:17" x14ac:dyDescent="0.25">
      <c r="A290">
        <v>1879</v>
      </c>
      <c r="B290" s="65">
        <v>14.697050000000001</v>
      </c>
      <c r="C290" s="65"/>
      <c r="D290" s="65">
        <v>5.91333E-2</v>
      </c>
      <c r="E290" s="65">
        <v>4.65116E-2</v>
      </c>
      <c r="F290" s="65">
        <v>3.1007799999999999E-2</v>
      </c>
      <c r="G290" s="65">
        <v>3.48042E-2</v>
      </c>
      <c r="H290" s="66">
        <f t="shared" si="25"/>
        <v>2.4244652999999998E-2</v>
      </c>
      <c r="I290" s="66">
        <f t="shared" si="21"/>
        <v>8.6334618000000002E-2</v>
      </c>
      <c r="J290" s="65">
        <v>0.1100665</v>
      </c>
      <c r="K290" s="66">
        <f t="shared" si="22"/>
        <v>8.2195286999999992E-2</v>
      </c>
      <c r="L290" s="65">
        <v>7.06349E-2</v>
      </c>
      <c r="M290" s="65">
        <v>0.37</v>
      </c>
      <c r="N290" s="65">
        <f t="shared" si="23"/>
        <v>5.3429525657534234E-2</v>
      </c>
      <c r="O290" s="65">
        <f t="shared" si="24"/>
        <v>2.6023849797260266E-2</v>
      </c>
      <c r="P290" s="65"/>
      <c r="Q290" s="65"/>
    </row>
    <row r="291" spans="1:17" x14ac:dyDescent="0.25">
      <c r="A291">
        <v>1880</v>
      </c>
      <c r="B291" s="65">
        <v>16.813020000000002</v>
      </c>
      <c r="C291" s="65"/>
      <c r="D291" s="65">
        <v>7.5533299999999998E-2</v>
      </c>
      <c r="E291" s="65">
        <v>5.4263600000000002E-2</v>
      </c>
      <c r="F291" s="65">
        <v>4.65116E-2</v>
      </c>
      <c r="G291" s="65">
        <v>4.5092100000000003E-2</v>
      </c>
      <c r="H291" s="66">
        <f t="shared" si="25"/>
        <v>3.0968652999999999E-2</v>
      </c>
      <c r="I291" s="66">
        <f t="shared" si="21"/>
        <v>0.11027861799999999</v>
      </c>
      <c r="J291" s="65">
        <v>0.1170519</v>
      </c>
      <c r="K291" s="66">
        <f t="shared" si="22"/>
        <v>0.10499128699999999</v>
      </c>
      <c r="L291" s="65">
        <v>7.1428599999999995E-2</v>
      </c>
      <c r="M291" s="65">
        <v>0.46</v>
      </c>
      <c r="N291" s="65">
        <f t="shared" si="23"/>
        <v>6.7247951794520547E-2</v>
      </c>
      <c r="O291" s="65">
        <f t="shared" si="24"/>
        <v>3.273011642739726E-2</v>
      </c>
      <c r="P291" s="65"/>
      <c r="Q291" s="65"/>
    </row>
    <row r="292" spans="1:17" x14ac:dyDescent="0.25">
      <c r="A292">
        <v>1881</v>
      </c>
      <c r="B292" s="65">
        <v>16.813020000000002</v>
      </c>
      <c r="C292" s="65"/>
      <c r="D292" s="65">
        <v>7.6333300000000007E-2</v>
      </c>
      <c r="E292" s="65">
        <v>5.4263600000000002E-2</v>
      </c>
      <c r="F292" s="65">
        <v>6.2015500000000001E-2</v>
      </c>
      <c r="G292" s="65">
        <v>4.3666999999999997E-2</v>
      </c>
      <c r="H292" s="66">
        <f t="shared" si="25"/>
        <v>3.1296653000000001E-2</v>
      </c>
      <c r="I292" s="66">
        <f t="shared" si="21"/>
        <v>0.11144661800000001</v>
      </c>
      <c r="J292" s="65">
        <v>0.17192070000000001</v>
      </c>
      <c r="K292" s="66">
        <f t="shared" si="22"/>
        <v>0.106103287</v>
      </c>
      <c r="L292" s="65">
        <v>9.1534400000000002E-2</v>
      </c>
      <c r="M292" s="65">
        <v>0.7</v>
      </c>
      <c r="N292" s="65">
        <f t="shared" si="23"/>
        <v>7.0009201273972615E-2</v>
      </c>
      <c r="O292" s="65">
        <f t="shared" si="24"/>
        <v>3.4670665413698627E-2</v>
      </c>
      <c r="P292" s="65"/>
      <c r="Q292" s="65"/>
    </row>
    <row r="293" spans="1:17" x14ac:dyDescent="0.25">
      <c r="A293">
        <v>1882</v>
      </c>
      <c r="B293" s="65">
        <v>16.813020000000002</v>
      </c>
      <c r="C293" s="65"/>
      <c r="D293" s="65">
        <v>6.3333299999999995E-2</v>
      </c>
      <c r="E293" s="65">
        <v>5.4263600000000002E-2</v>
      </c>
      <c r="F293" s="65">
        <v>6.2015500000000001E-2</v>
      </c>
      <c r="G293" s="65">
        <v>3.7966800000000002E-2</v>
      </c>
      <c r="H293" s="66">
        <f t="shared" si="25"/>
        <v>2.5966652999999996E-2</v>
      </c>
      <c r="I293" s="66">
        <f t="shared" si="21"/>
        <v>9.2466617999999987E-2</v>
      </c>
      <c r="J293" s="65">
        <v>0.18538389999999999</v>
      </c>
      <c r="K293" s="66">
        <f t="shared" si="22"/>
        <v>8.8033286999999988E-2</v>
      </c>
      <c r="L293" s="65">
        <v>8.7830699999999998E-2</v>
      </c>
      <c r="M293" s="65">
        <v>0.56000000000000005</v>
      </c>
      <c r="N293" s="65">
        <f t="shared" si="23"/>
        <v>5.9673798972602735E-2</v>
      </c>
      <c r="O293" s="65">
        <f t="shared" si="24"/>
        <v>3.0152540975342458E-2</v>
      </c>
      <c r="P293" s="65"/>
      <c r="Q293" s="65"/>
    </row>
    <row r="294" spans="1:17" x14ac:dyDescent="0.25">
      <c r="A294">
        <v>1883</v>
      </c>
      <c r="B294" s="65">
        <v>16.813020000000002</v>
      </c>
      <c r="C294" s="65"/>
      <c r="D294" s="65">
        <v>4.7066700000000003E-2</v>
      </c>
      <c r="E294" s="65">
        <v>3.8759700000000001E-2</v>
      </c>
      <c r="F294" s="65">
        <v>4.65116E-2</v>
      </c>
      <c r="G294" s="65">
        <v>2.82057E-2</v>
      </c>
      <c r="H294" s="66">
        <f t="shared" si="25"/>
        <v>1.9297346999999999E-2</v>
      </c>
      <c r="I294" s="66">
        <f t="shared" si="21"/>
        <v>6.8717382000000007E-2</v>
      </c>
      <c r="J294" s="65">
        <v>0.123845</v>
      </c>
      <c r="K294" s="66">
        <f t="shared" si="22"/>
        <v>6.5422712999999993E-2</v>
      </c>
      <c r="L294" s="65">
        <v>6.3756599999999997E-2</v>
      </c>
      <c r="M294" s="65">
        <v>0.4</v>
      </c>
      <c r="N294" s="65">
        <f t="shared" si="23"/>
        <v>4.395512858904109E-2</v>
      </c>
      <c r="O294" s="65">
        <f t="shared" si="24"/>
        <v>2.2098167189041094E-2</v>
      </c>
      <c r="P294" s="65"/>
      <c r="Q294" s="65"/>
    </row>
    <row r="295" spans="1:17" x14ac:dyDescent="0.25">
      <c r="A295">
        <v>1884</v>
      </c>
      <c r="B295" s="65">
        <v>16.813020000000002</v>
      </c>
      <c r="C295" s="65">
        <v>20.04</v>
      </c>
      <c r="D295" s="65">
        <v>5.3600000000000002E-2</v>
      </c>
      <c r="E295" s="65">
        <v>3.1007799999999999E-2</v>
      </c>
      <c r="F295" s="65">
        <v>4.65116E-2</v>
      </c>
      <c r="G295" s="65">
        <v>3.47091E-2</v>
      </c>
      <c r="H295" s="66">
        <f t="shared" si="25"/>
        <v>2.1975999999999999E-2</v>
      </c>
      <c r="I295" s="66">
        <f t="shared" si="21"/>
        <v>7.8256000000000006E-2</v>
      </c>
      <c r="J295" s="65">
        <v>8.6255399999999996E-2</v>
      </c>
      <c r="K295" s="66">
        <f t="shared" si="22"/>
        <v>7.4504000000000001E-2</v>
      </c>
      <c r="L295" s="65">
        <v>5.1322800000000002E-2</v>
      </c>
      <c r="M295" s="65">
        <v>0.39</v>
      </c>
      <c r="N295" s="65">
        <f t="shared" si="23"/>
        <v>4.7512118520547937E-2</v>
      </c>
      <c r="O295" s="65">
        <f t="shared" si="24"/>
        <v>2.3852449260273974E-2</v>
      </c>
      <c r="P295" s="65"/>
      <c r="Q295" s="65"/>
    </row>
    <row r="296" spans="1:17" x14ac:dyDescent="0.25">
      <c r="A296">
        <v>1885</v>
      </c>
      <c r="B296" s="65">
        <v>16.813020000000002</v>
      </c>
      <c r="C296" s="65">
        <v>20.28</v>
      </c>
      <c r="D296" s="65">
        <v>6.6799999999999998E-2</v>
      </c>
      <c r="E296" s="65">
        <v>3.8759700000000001E-2</v>
      </c>
      <c r="F296" s="65">
        <v>3.8759700000000001E-2</v>
      </c>
      <c r="G296" s="65">
        <v>3.8187699999999998E-2</v>
      </c>
      <c r="H296" s="66">
        <f t="shared" si="25"/>
        <v>2.7387999999999999E-2</v>
      </c>
      <c r="I296" s="66">
        <f t="shared" si="21"/>
        <v>9.752799999999999E-2</v>
      </c>
      <c r="J296" s="65">
        <v>0.107473</v>
      </c>
      <c r="K296" s="66">
        <f t="shared" si="22"/>
        <v>9.285199999999999E-2</v>
      </c>
      <c r="L296" s="65">
        <v>5.1851899999999999E-2</v>
      </c>
      <c r="M296" s="65">
        <v>0.41</v>
      </c>
      <c r="N296" s="65">
        <f t="shared" si="23"/>
        <v>5.827287775342465E-2</v>
      </c>
      <c r="O296" s="65">
        <f t="shared" si="24"/>
        <v>2.7950834904109594E-2</v>
      </c>
      <c r="P296" s="65"/>
      <c r="Q296" s="65"/>
    </row>
    <row r="297" spans="1:17" x14ac:dyDescent="0.25">
      <c r="A297">
        <v>1886</v>
      </c>
      <c r="B297" s="65">
        <v>16.813020000000002</v>
      </c>
      <c r="C297" s="65">
        <v>19.200000000000003</v>
      </c>
      <c r="D297" s="65">
        <v>5.4600000000000003E-2</v>
      </c>
      <c r="E297" s="65">
        <v>3.1007799999999999E-2</v>
      </c>
      <c r="F297" s="65">
        <v>3.1007799999999999E-2</v>
      </c>
      <c r="G297" s="65">
        <v>3.08469E-2</v>
      </c>
      <c r="H297" s="66">
        <f t="shared" si="25"/>
        <v>2.2386E-2</v>
      </c>
      <c r="I297" s="66">
        <f t="shared" si="21"/>
        <v>7.9715999999999995E-2</v>
      </c>
      <c r="J297" s="65">
        <v>9.2166100000000001E-2</v>
      </c>
      <c r="K297" s="66">
        <f t="shared" si="22"/>
        <v>7.5894000000000003E-2</v>
      </c>
      <c r="L297" s="65">
        <v>4.7619000000000002E-2</v>
      </c>
      <c r="M297" s="65">
        <v>0.36</v>
      </c>
      <c r="N297" s="65">
        <f t="shared" si="23"/>
        <v>4.7784510136986307E-2</v>
      </c>
      <c r="O297" s="65">
        <f t="shared" si="24"/>
        <v>2.2928113972602741E-2</v>
      </c>
      <c r="P297" s="65"/>
      <c r="Q297" s="65"/>
    </row>
    <row r="298" spans="1:17" x14ac:dyDescent="0.25">
      <c r="A298">
        <v>1887</v>
      </c>
      <c r="B298" s="65">
        <v>16.813020000000002</v>
      </c>
      <c r="C298" s="65">
        <v>19.080000000000002</v>
      </c>
      <c r="D298" s="65">
        <v>4.9200000000000001E-2</v>
      </c>
      <c r="E298" s="65">
        <v>3.1007799999999999E-2</v>
      </c>
      <c r="F298" s="65">
        <v>3.8759700000000001E-2</v>
      </c>
      <c r="G298" s="65">
        <v>2.4652199999999999E-2</v>
      </c>
      <c r="H298" s="66">
        <f t="shared" si="25"/>
        <v>2.0171999999999999E-2</v>
      </c>
      <c r="I298" s="66">
        <f t="shared" si="21"/>
        <v>7.1831999999999993E-2</v>
      </c>
      <c r="J298" s="65">
        <v>8.9390700000000003E-2</v>
      </c>
      <c r="K298" s="66">
        <f t="shared" si="22"/>
        <v>6.838799999999999E-2</v>
      </c>
      <c r="L298" s="65">
        <v>4.7619000000000002E-2</v>
      </c>
      <c r="M298" s="65">
        <v>0.4</v>
      </c>
      <c r="N298" s="65">
        <f t="shared" si="23"/>
        <v>4.395193397260274E-2</v>
      </c>
      <c r="O298" s="65">
        <f t="shared" si="24"/>
        <v>2.0808994794520547E-2</v>
      </c>
      <c r="P298" s="65"/>
      <c r="Q298" s="65"/>
    </row>
    <row r="299" spans="1:17" x14ac:dyDescent="0.25">
      <c r="A299">
        <v>1888</v>
      </c>
      <c r="B299" s="65">
        <v>16.813020000000002</v>
      </c>
      <c r="C299" s="66">
        <f>C298+(C$303-C$298)/5</f>
        <v>19.464000000000002</v>
      </c>
      <c r="D299" s="65">
        <v>4.8466700000000001E-2</v>
      </c>
      <c r="E299" s="65">
        <v>3.1007699999999999E-2</v>
      </c>
      <c r="F299" s="65">
        <v>3.8759700000000001E-2</v>
      </c>
      <c r="G299" s="65">
        <v>2.38452E-2</v>
      </c>
      <c r="H299" s="66">
        <f t="shared" si="25"/>
        <v>1.9871347000000001E-2</v>
      </c>
      <c r="I299" s="66">
        <f t="shared" si="21"/>
        <v>7.0761381999999998E-2</v>
      </c>
      <c r="J299" s="65">
        <v>8.6860099999999996E-2</v>
      </c>
      <c r="K299" s="66">
        <f t="shared" si="22"/>
        <v>6.7368712999999997E-2</v>
      </c>
      <c r="L299" s="65">
        <v>5.5291E-2</v>
      </c>
      <c r="M299" s="65">
        <v>0.4</v>
      </c>
      <c r="N299" s="65">
        <f t="shared" si="23"/>
        <v>4.3482802780821915E-2</v>
      </c>
      <c r="O299" s="65">
        <f t="shared" si="24"/>
        <v>2.0524086750684931E-2</v>
      </c>
      <c r="P299" s="65"/>
      <c r="Q299" s="65"/>
    </row>
    <row r="300" spans="1:17" x14ac:dyDescent="0.25">
      <c r="A300">
        <v>1889</v>
      </c>
      <c r="B300" s="65">
        <v>16.813020000000002</v>
      </c>
      <c r="C300" s="66">
        <f t="shared" ref="C300:C302" si="26">C299+(C$303-C$298)/5</f>
        <v>19.848000000000003</v>
      </c>
      <c r="D300" s="65">
        <v>5.4933299999999997E-2</v>
      </c>
      <c r="E300" s="65">
        <v>3.8759700000000001E-2</v>
      </c>
      <c r="F300" s="65">
        <v>3.8759700000000001E-2</v>
      </c>
      <c r="G300" s="65">
        <v>2.4305E-2</v>
      </c>
      <c r="H300" s="66">
        <f t="shared" si="25"/>
        <v>2.2522652999999997E-2</v>
      </c>
      <c r="I300" s="66">
        <f t="shared" si="21"/>
        <v>8.0202617999999989E-2</v>
      </c>
      <c r="J300" s="65">
        <v>0.1034028</v>
      </c>
      <c r="K300" s="66">
        <f t="shared" si="22"/>
        <v>7.6357286999999996E-2</v>
      </c>
      <c r="L300" s="65">
        <v>5.5291E-2</v>
      </c>
      <c r="M300" s="65">
        <v>0.37</v>
      </c>
      <c r="N300" s="65">
        <f t="shared" si="23"/>
        <v>4.9020679136986288E-2</v>
      </c>
      <c r="O300" s="65">
        <f t="shared" si="24"/>
        <v>2.2390771057534245E-2</v>
      </c>
      <c r="P300" s="65"/>
      <c r="Q300" s="65"/>
    </row>
    <row r="301" spans="1:17" x14ac:dyDescent="0.25">
      <c r="A301">
        <v>1890</v>
      </c>
      <c r="B301" s="65"/>
      <c r="C301" s="66">
        <f t="shared" si="26"/>
        <v>20.232000000000003</v>
      </c>
      <c r="D301" s="65">
        <v>8.4933300000000003E-2</v>
      </c>
      <c r="E301" s="65">
        <v>3.8759700000000001E-2</v>
      </c>
      <c r="F301" s="65">
        <v>5.4263600000000002E-2</v>
      </c>
      <c r="G301" s="65">
        <v>3.8871299999999998E-2</v>
      </c>
      <c r="H301" s="66">
        <f t="shared" si="25"/>
        <v>3.4822653000000002E-2</v>
      </c>
      <c r="I301" s="66">
        <f t="shared" si="21"/>
        <v>0.124002618</v>
      </c>
      <c r="J301" s="65">
        <v>0.12532399999999999</v>
      </c>
      <c r="K301" s="66">
        <f t="shared" si="22"/>
        <v>0.118057287</v>
      </c>
      <c r="L301" s="65">
        <v>4.8941800000000001E-2</v>
      </c>
      <c r="M301" s="65">
        <v>0.32</v>
      </c>
      <c r="N301" s="65">
        <f t="shared" si="23"/>
        <v>7.1263124780821918E-2</v>
      </c>
      <c r="O301" s="65">
        <f t="shared" si="24"/>
        <v>3.1570158400000006E-2</v>
      </c>
      <c r="P301" s="65"/>
      <c r="Q301" s="65"/>
    </row>
    <row r="302" spans="1:17" x14ac:dyDescent="0.25">
      <c r="A302">
        <v>1891</v>
      </c>
      <c r="B302" s="65"/>
      <c r="C302" s="66">
        <f t="shared" si="26"/>
        <v>20.616000000000003</v>
      </c>
      <c r="D302" s="65">
        <v>6.92667E-2</v>
      </c>
      <c r="E302" s="65">
        <v>3.8759700000000001E-2</v>
      </c>
      <c r="F302" s="65">
        <v>5.4263600000000002E-2</v>
      </c>
      <c r="G302" s="65">
        <v>3.6854699999999997E-2</v>
      </c>
      <c r="H302" s="66">
        <f t="shared" si="25"/>
        <v>2.8399346999999998E-2</v>
      </c>
      <c r="I302" s="66">
        <f t="shared" si="21"/>
        <v>0.101129382</v>
      </c>
      <c r="J302" s="65">
        <v>0.107128</v>
      </c>
      <c r="K302" s="66">
        <f t="shared" si="22"/>
        <v>9.628071299999999E-2</v>
      </c>
      <c r="L302" s="65">
        <v>4.2592600000000001E-2</v>
      </c>
      <c r="M302" s="65">
        <v>0.28000000000000003</v>
      </c>
      <c r="N302" s="65">
        <f t="shared" si="23"/>
        <v>5.9349466123287668E-2</v>
      </c>
      <c r="O302" s="65">
        <f t="shared" si="24"/>
        <v>2.7557968832876718E-2</v>
      </c>
      <c r="P302" s="65"/>
      <c r="Q302" s="65"/>
    </row>
    <row r="303" spans="1:17" x14ac:dyDescent="0.25">
      <c r="A303">
        <v>1892</v>
      </c>
      <c r="B303" s="65"/>
      <c r="C303" s="65">
        <v>21</v>
      </c>
      <c r="D303" s="65">
        <v>7.2599999999999998E-2</v>
      </c>
      <c r="E303" s="65">
        <v>3.8759700000000001E-2</v>
      </c>
      <c r="F303" s="65">
        <v>4.65116E-2</v>
      </c>
      <c r="G303" s="65">
        <v>3.4329400000000003E-2</v>
      </c>
      <c r="H303" s="66">
        <f t="shared" si="25"/>
        <v>2.9765999999999997E-2</v>
      </c>
      <c r="I303" s="66">
        <f t="shared" si="21"/>
        <v>0.10599599999999999</v>
      </c>
      <c r="J303" s="65">
        <v>0.106957</v>
      </c>
      <c r="K303" s="66">
        <f t="shared" si="22"/>
        <v>0.10091399999999999</v>
      </c>
      <c r="L303" s="65">
        <v>4.4708999999999999E-2</v>
      </c>
      <c r="M303" s="65">
        <v>0.28000000000000003</v>
      </c>
      <c r="N303" s="65">
        <f t="shared" si="23"/>
        <v>6.1641330410958907E-2</v>
      </c>
      <c r="O303" s="65">
        <f t="shared" si="24"/>
        <v>2.7629012876712329E-2</v>
      </c>
      <c r="P303" s="65"/>
      <c r="Q303" s="65"/>
    </row>
    <row r="304" spans="1:17" x14ac:dyDescent="0.25">
      <c r="A304">
        <v>1893</v>
      </c>
      <c r="B304" s="65"/>
      <c r="C304" s="66">
        <f>(C305+C303)/2</f>
        <v>20.189999999999998</v>
      </c>
      <c r="D304" s="65">
        <v>7.4800000000000005E-2</v>
      </c>
      <c r="E304" s="65">
        <v>3.8759700000000001E-2</v>
      </c>
      <c r="F304" s="65">
        <v>5.4263600000000002E-2</v>
      </c>
      <c r="G304" s="65">
        <v>3.5392699999999999E-2</v>
      </c>
      <c r="H304" s="66">
        <f t="shared" si="25"/>
        <v>3.0668000000000001E-2</v>
      </c>
      <c r="I304" s="66">
        <f t="shared" si="21"/>
        <v>0.109208</v>
      </c>
      <c r="J304" s="65">
        <v>0.11557770000000001</v>
      </c>
      <c r="K304" s="66">
        <f t="shared" si="22"/>
        <v>0.10397199999999999</v>
      </c>
      <c r="L304" s="65">
        <v>4.4179900000000001E-2</v>
      </c>
      <c r="M304" s="65">
        <v>0.28999999999999998</v>
      </c>
      <c r="N304" s="65">
        <f t="shared" si="23"/>
        <v>6.3476412821917794E-2</v>
      </c>
      <c r="O304" s="65">
        <f t="shared" si="24"/>
        <v>2.8505704767123281E-2</v>
      </c>
      <c r="P304" s="65"/>
      <c r="Q304" s="65"/>
    </row>
    <row r="305" spans="1:17" x14ac:dyDescent="0.25">
      <c r="A305">
        <v>1894</v>
      </c>
      <c r="B305" s="65"/>
      <c r="C305" s="65">
        <v>19.38</v>
      </c>
      <c r="D305" s="65">
        <v>7.6466699999999999E-2</v>
      </c>
      <c r="E305" s="65">
        <v>4.65116E-2</v>
      </c>
      <c r="F305" s="65">
        <v>6.2015500000000001E-2</v>
      </c>
      <c r="G305" s="65">
        <v>3.4799799999999999E-2</v>
      </c>
      <c r="H305" s="66">
        <f t="shared" si="25"/>
        <v>3.1351346999999995E-2</v>
      </c>
      <c r="I305" s="66">
        <f t="shared" si="21"/>
        <v>0.111641382</v>
      </c>
      <c r="J305" s="65">
        <v>0.1190123</v>
      </c>
      <c r="K305" s="66">
        <f t="shared" si="22"/>
        <v>0.10628871299999999</v>
      </c>
      <c r="L305" s="65">
        <v>4.9735399999999999E-2</v>
      </c>
      <c r="M305" s="65">
        <v>0.39</v>
      </c>
      <c r="N305" s="65">
        <f t="shared" si="23"/>
        <v>6.6260466561643847E-2</v>
      </c>
      <c r="O305" s="65">
        <f t="shared" si="24"/>
        <v>2.9907344668493149E-2</v>
      </c>
      <c r="P305" s="65"/>
      <c r="Q305" s="65"/>
    </row>
    <row r="306" spans="1:17" x14ac:dyDescent="0.25">
      <c r="A306">
        <v>1895</v>
      </c>
      <c r="B306" s="65"/>
      <c r="C306" s="65">
        <v>21.87</v>
      </c>
      <c r="D306" s="65">
        <v>7.7200000000000005E-2</v>
      </c>
      <c r="E306" s="65">
        <v>5.4263600000000002E-2</v>
      </c>
      <c r="F306" s="65">
        <v>5.4263600000000002E-2</v>
      </c>
      <c r="G306" s="65">
        <v>3.5732E-2</v>
      </c>
      <c r="H306" s="66">
        <f t="shared" si="25"/>
        <v>3.1652E-2</v>
      </c>
      <c r="I306" s="66">
        <f t="shared" si="21"/>
        <v>0.11271200000000001</v>
      </c>
      <c r="J306" s="65">
        <v>0.1153414</v>
      </c>
      <c r="K306" s="66">
        <f t="shared" si="22"/>
        <v>0.107308</v>
      </c>
      <c r="L306" s="65">
        <v>6.0846600000000001E-2</v>
      </c>
      <c r="M306" s="65">
        <v>0.4</v>
      </c>
      <c r="N306" s="65">
        <f t="shared" si="23"/>
        <v>6.7769361424657545E-2</v>
      </c>
      <c r="O306" s="65">
        <f t="shared" si="24"/>
        <v>3.0759809753424662E-2</v>
      </c>
      <c r="P306" s="65"/>
      <c r="Q306" s="65"/>
    </row>
    <row r="307" spans="1:17" x14ac:dyDescent="0.25">
      <c r="A307">
        <v>1896</v>
      </c>
      <c r="B307" s="65"/>
      <c r="C307" s="65">
        <v>25.73</v>
      </c>
      <c r="D307" s="65">
        <v>8.2799999999999999E-2</v>
      </c>
      <c r="E307" s="65">
        <v>6.2015500000000001E-2</v>
      </c>
      <c r="F307" s="65">
        <v>4.65116E-2</v>
      </c>
      <c r="G307" s="65">
        <v>3.2871200000000003E-2</v>
      </c>
      <c r="H307" s="66">
        <f t="shared" si="25"/>
        <v>3.3947999999999999E-2</v>
      </c>
      <c r="I307" s="66">
        <f t="shared" si="21"/>
        <v>0.120888</v>
      </c>
      <c r="J307" s="65">
        <v>0.15757299999999999</v>
      </c>
      <c r="K307" s="66">
        <f t="shared" si="22"/>
        <v>0.11509199999999999</v>
      </c>
      <c r="L307" s="65">
        <v>6.2433900000000001E-2</v>
      </c>
      <c r="M307" s="65">
        <v>0.44</v>
      </c>
      <c r="N307" s="65">
        <f t="shared" si="23"/>
        <v>7.3109273643835612E-2</v>
      </c>
      <c r="O307" s="65">
        <f t="shared" si="24"/>
        <v>3.2271529972602742E-2</v>
      </c>
      <c r="P307" s="65"/>
      <c r="Q307" s="65"/>
    </row>
    <row r="308" spans="1:17" x14ac:dyDescent="0.25">
      <c r="A308">
        <v>1897</v>
      </c>
      <c r="B308" s="65"/>
      <c r="C308" s="65">
        <v>29.15</v>
      </c>
      <c r="D308" s="65">
        <v>0.1032667</v>
      </c>
      <c r="E308" s="65">
        <v>6.9767399999999993E-2</v>
      </c>
      <c r="F308" s="65">
        <v>6.2015500000000001E-2</v>
      </c>
      <c r="G308" s="65">
        <v>4.3248399999999999E-2</v>
      </c>
      <c r="H308" s="66">
        <f t="shared" si="25"/>
        <v>4.2339346999999999E-2</v>
      </c>
      <c r="I308" s="66">
        <f t="shared" si="21"/>
        <v>0.15076938200000001</v>
      </c>
      <c r="J308" s="65">
        <v>0.20218410000000001</v>
      </c>
      <c r="K308" s="66">
        <f t="shared" si="22"/>
        <v>0.14354071299999999</v>
      </c>
      <c r="L308" s="65">
        <v>5.8994699999999997E-2</v>
      </c>
      <c r="M308" s="65">
        <v>0.45</v>
      </c>
      <c r="N308" s="65">
        <f t="shared" si="23"/>
        <v>8.9698522342465753E-2</v>
      </c>
      <c r="O308" s="65">
        <f t="shared" si="24"/>
        <v>3.9660964339726032E-2</v>
      </c>
      <c r="P308" s="65"/>
      <c r="Q308" s="65"/>
    </row>
    <row r="309" spans="1:17" x14ac:dyDescent="0.25">
      <c r="A309">
        <v>1898</v>
      </c>
      <c r="B309" s="65"/>
      <c r="C309" s="65">
        <v>32.549999999999997</v>
      </c>
      <c r="D309" s="65">
        <v>0.1248667</v>
      </c>
      <c r="E309" s="65">
        <v>6.9767399999999993E-2</v>
      </c>
      <c r="F309" s="65">
        <v>7.7519400000000002E-2</v>
      </c>
      <c r="G309" s="65">
        <v>5.7733E-2</v>
      </c>
      <c r="H309" s="66">
        <f t="shared" si="25"/>
        <v>5.1195346999999995E-2</v>
      </c>
      <c r="I309" s="66">
        <f t="shared" si="21"/>
        <v>0.18230538199999999</v>
      </c>
      <c r="J309" s="65">
        <v>0.17761260000000001</v>
      </c>
      <c r="K309" s="66">
        <f t="shared" si="22"/>
        <v>0.17356471299999998</v>
      </c>
      <c r="L309" s="65">
        <v>5.8201099999999999E-2</v>
      </c>
      <c r="M309" s="65">
        <v>0.42</v>
      </c>
      <c r="N309" s="65">
        <f t="shared" si="23"/>
        <v>0.10563612502739725</v>
      </c>
      <c r="O309" s="65">
        <f t="shared" si="24"/>
        <v>4.6888975134246565E-2</v>
      </c>
      <c r="P309" s="65"/>
      <c r="Q309" s="65"/>
    </row>
    <row r="310" spans="1:17" x14ac:dyDescent="0.25">
      <c r="A310">
        <v>1899</v>
      </c>
      <c r="B310" s="65"/>
      <c r="C310" s="65">
        <v>31.09</v>
      </c>
      <c r="D310" s="65">
        <v>8.3866700000000002E-2</v>
      </c>
      <c r="E310" s="65">
        <v>8.5271299999999994E-2</v>
      </c>
      <c r="F310" s="65">
        <v>6.9767399999999993E-2</v>
      </c>
      <c r="G310" s="65">
        <v>3.7756999999999999E-2</v>
      </c>
      <c r="H310" s="66">
        <f t="shared" si="25"/>
        <v>3.4385346999999997E-2</v>
      </c>
      <c r="I310" s="66">
        <f t="shared" si="21"/>
        <v>0.12244538200000001</v>
      </c>
      <c r="J310" s="65">
        <v>0.1810668</v>
      </c>
      <c r="K310" s="66">
        <f t="shared" si="22"/>
        <v>0.116574713</v>
      </c>
      <c r="L310" s="65">
        <v>7.06349E-2</v>
      </c>
      <c r="M310" s="65">
        <v>0.42</v>
      </c>
      <c r="N310" s="65">
        <f t="shared" si="23"/>
        <v>7.703607121917809E-2</v>
      </c>
      <c r="O310" s="65">
        <f t="shared" si="24"/>
        <v>3.538048247671232E-2</v>
      </c>
      <c r="P310" s="65"/>
      <c r="Q310" s="65"/>
    </row>
    <row r="311" spans="1:17" x14ac:dyDescent="0.25">
      <c r="A311">
        <v>1900</v>
      </c>
      <c r="B311" s="65"/>
      <c r="C311" s="65">
        <v>32.119999999999997</v>
      </c>
      <c r="D311" s="65">
        <v>0.1046</v>
      </c>
      <c r="E311" s="65">
        <v>6.9767399999999993E-2</v>
      </c>
      <c r="F311" s="65">
        <v>5.4263600000000002E-2</v>
      </c>
      <c r="G311" s="65">
        <v>4.0401100000000002E-2</v>
      </c>
      <c r="H311" s="66">
        <f t="shared" si="25"/>
        <v>4.2885999999999994E-2</v>
      </c>
      <c r="I311" s="66">
        <f t="shared" si="21"/>
        <v>0.15271599999999999</v>
      </c>
      <c r="J311" s="65">
        <v>0.15695400000000001</v>
      </c>
      <c r="K311" s="66">
        <f t="shared" si="22"/>
        <v>0.145394</v>
      </c>
      <c r="L311" s="65">
        <v>8.5185200000000003E-2</v>
      </c>
      <c r="M311" s="65">
        <v>0.48</v>
      </c>
      <c r="N311" s="65">
        <f t="shared" si="23"/>
        <v>9.0663171342465751E-2</v>
      </c>
      <c r="O311" s="65">
        <f t="shared" si="24"/>
        <v>3.9224561150684928E-2</v>
      </c>
      <c r="P311" s="65"/>
      <c r="Q311" s="65"/>
    </row>
    <row r="312" spans="1:17" x14ac:dyDescent="0.25">
      <c r="A312">
        <v>1901</v>
      </c>
      <c r="B312" s="65"/>
      <c r="C312" s="65">
        <v>31.82</v>
      </c>
      <c r="D312" s="65">
        <v>0.1072</v>
      </c>
      <c r="E312" s="65">
        <v>6.2015500000000001E-2</v>
      </c>
      <c r="F312" s="65">
        <v>5.4263600000000002E-2</v>
      </c>
      <c r="G312" s="65">
        <v>3.4770099999999998E-2</v>
      </c>
      <c r="H312" s="66">
        <f t="shared" si="25"/>
        <v>4.3951999999999998E-2</v>
      </c>
      <c r="I312" s="66">
        <f t="shared" si="21"/>
        <v>0.15651200000000001</v>
      </c>
      <c r="J312" s="65">
        <v>0.1696578</v>
      </c>
      <c r="K312" s="66">
        <f t="shared" si="22"/>
        <v>0.149008</v>
      </c>
      <c r="L312" s="65">
        <v>7.9629599999999995E-2</v>
      </c>
      <c r="M312" s="65">
        <v>0.48</v>
      </c>
      <c r="N312" s="65">
        <f t="shared" si="23"/>
        <v>9.1560089917808216E-2</v>
      </c>
      <c r="O312" s="65">
        <f t="shared" si="24"/>
        <v>3.8139569753424661E-2</v>
      </c>
      <c r="P312" s="65"/>
      <c r="Q312" s="65"/>
    </row>
    <row r="313" spans="1:17" x14ac:dyDescent="0.25">
      <c r="A313">
        <v>1902</v>
      </c>
      <c r="B313" s="65"/>
      <c r="C313" s="65">
        <v>31.75</v>
      </c>
      <c r="D313" s="65">
        <v>0.1099333</v>
      </c>
      <c r="E313" s="65">
        <v>7.7519400000000002E-2</v>
      </c>
      <c r="F313" s="65">
        <v>8.5271299999999994E-2</v>
      </c>
      <c r="G313" s="65">
        <v>3.8289299999999998E-2</v>
      </c>
      <c r="H313" s="66">
        <f t="shared" si="25"/>
        <v>4.5072652999999997E-2</v>
      </c>
      <c r="I313" s="66">
        <f t="shared" si="21"/>
        <v>0.16050261799999999</v>
      </c>
      <c r="J313" s="65">
        <v>0.19530059999999999</v>
      </c>
      <c r="K313" s="66">
        <f t="shared" si="22"/>
        <v>0.15280728699999999</v>
      </c>
      <c r="L313" s="65">
        <v>7.3544999999999999E-2</v>
      </c>
      <c r="M313" s="65">
        <v>0.46</v>
      </c>
      <c r="N313" s="65">
        <f t="shared" si="23"/>
        <v>9.5707325438356167E-2</v>
      </c>
      <c r="O313" s="65">
        <f t="shared" si="24"/>
        <v>4.0810125578082189E-2</v>
      </c>
      <c r="P313" s="65"/>
      <c r="Q313" s="65"/>
    </row>
    <row r="314" spans="1:17" x14ac:dyDescent="0.25">
      <c r="A314">
        <v>1903</v>
      </c>
      <c r="B314" s="65"/>
      <c r="C314" s="65">
        <v>37.982999999999997</v>
      </c>
      <c r="D314" s="65">
        <v>0.12559999999999999</v>
      </c>
      <c r="E314" s="65">
        <v>9.3023300000000003E-2</v>
      </c>
      <c r="F314" s="65">
        <v>9.3023300000000003E-2</v>
      </c>
      <c r="G314" s="65">
        <v>5.2950799999999999E-2</v>
      </c>
      <c r="H314" s="66">
        <f t="shared" si="25"/>
        <v>5.1495999999999993E-2</v>
      </c>
      <c r="I314" s="66">
        <f t="shared" si="21"/>
        <v>0.18337599999999998</v>
      </c>
      <c r="J314" s="65">
        <v>0.1794596</v>
      </c>
      <c r="K314" s="66">
        <f t="shared" si="22"/>
        <v>0.17458399999999996</v>
      </c>
      <c r="L314" s="65">
        <v>8.2010600000000003E-2</v>
      </c>
      <c r="M314" s="65">
        <v>0.44</v>
      </c>
      <c r="N314" s="65">
        <f t="shared" si="23"/>
        <v>0.10920777512328768</v>
      </c>
      <c r="O314" s="65">
        <f t="shared" si="24"/>
        <v>4.7958353589041096E-2</v>
      </c>
      <c r="P314" s="65"/>
      <c r="Q314" s="65"/>
    </row>
    <row r="315" spans="1:17" x14ac:dyDescent="0.25">
      <c r="A315">
        <v>1904</v>
      </c>
      <c r="B315" s="65"/>
      <c r="C315" s="65">
        <v>37.645000000000003</v>
      </c>
      <c r="D315" s="65">
        <v>0.1182667</v>
      </c>
      <c r="E315" s="65">
        <v>9.3023300000000003E-2</v>
      </c>
      <c r="F315" s="65">
        <v>9.3023300000000003E-2</v>
      </c>
      <c r="G315" s="65">
        <v>6.4492599999999997E-2</v>
      </c>
      <c r="H315" s="66">
        <f t="shared" si="25"/>
        <v>4.8489346999999995E-2</v>
      </c>
      <c r="I315" s="66">
        <f t="shared" si="21"/>
        <v>0.17266938200000001</v>
      </c>
      <c r="J315" s="65">
        <v>0.18501219999999999</v>
      </c>
      <c r="K315" s="66">
        <f t="shared" si="22"/>
        <v>0.16439071299999999</v>
      </c>
      <c r="L315" s="65">
        <v>9.1269799999999998E-2</v>
      </c>
      <c r="M315" s="65">
        <v>0.5</v>
      </c>
      <c r="N315" s="65">
        <f t="shared" si="23"/>
        <v>0.10472870924657535</v>
      </c>
      <c r="O315" s="65">
        <f t="shared" si="24"/>
        <v>4.9348416010958907E-2</v>
      </c>
      <c r="P315" s="65"/>
      <c r="Q315" s="65"/>
    </row>
    <row r="316" spans="1:17" x14ac:dyDescent="0.25">
      <c r="A316">
        <v>1905</v>
      </c>
      <c r="B316" s="65"/>
      <c r="C316" s="65">
        <v>37.534999999999997</v>
      </c>
      <c r="D316" s="65">
        <v>0.1144667</v>
      </c>
      <c r="E316" s="65">
        <v>9.3023300000000003E-2</v>
      </c>
      <c r="F316" s="65">
        <v>9.3023300000000003E-2</v>
      </c>
      <c r="G316" s="65">
        <v>5.8703199999999997E-2</v>
      </c>
      <c r="H316" s="66">
        <f t="shared" si="25"/>
        <v>4.6931346999999998E-2</v>
      </c>
      <c r="I316" s="66">
        <f t="shared" si="21"/>
        <v>0.16712138200000001</v>
      </c>
      <c r="J316" s="65">
        <v>0.21394540000000001</v>
      </c>
      <c r="K316" s="66">
        <f t="shared" si="22"/>
        <v>0.15910871299999998</v>
      </c>
      <c r="L316" s="65">
        <v>9.1534400000000002E-2</v>
      </c>
      <c r="M316" s="65">
        <v>0.57999999999999996</v>
      </c>
      <c r="N316" s="65">
        <f t="shared" si="23"/>
        <v>0.10247057806849313</v>
      </c>
      <c r="O316" s="65">
        <f t="shared" si="24"/>
        <v>4.8035560558904115E-2</v>
      </c>
      <c r="P316" s="65"/>
      <c r="Q316" s="65"/>
    </row>
    <row r="317" spans="1:17" x14ac:dyDescent="0.25">
      <c r="A317">
        <v>1906</v>
      </c>
      <c r="B317" s="65"/>
      <c r="C317" s="65">
        <v>37.325000000000003</v>
      </c>
      <c r="D317" s="65">
        <v>0.13200000000000001</v>
      </c>
      <c r="E317" s="65">
        <v>9.3023300000000003E-2</v>
      </c>
      <c r="F317" s="65">
        <v>8.5271299999999994E-2</v>
      </c>
      <c r="G317" s="65">
        <v>4.1133099999999999E-2</v>
      </c>
      <c r="H317" s="66">
        <f t="shared" si="25"/>
        <v>5.4120000000000001E-2</v>
      </c>
      <c r="I317" s="66">
        <f t="shared" si="21"/>
        <v>0.19272</v>
      </c>
      <c r="J317" s="65">
        <v>0.24988060000000001</v>
      </c>
      <c r="K317" s="66">
        <f t="shared" si="22"/>
        <v>0.18348</v>
      </c>
      <c r="L317" s="65">
        <v>9.6825400000000006E-2</v>
      </c>
      <c r="M317" s="65">
        <v>0.6</v>
      </c>
      <c r="N317" s="65">
        <f t="shared" si="23"/>
        <v>0.11508771282191782</v>
      </c>
      <c r="O317" s="65">
        <f t="shared" si="24"/>
        <v>4.8237527780821916E-2</v>
      </c>
      <c r="P317" s="65"/>
      <c r="Q317" s="65"/>
    </row>
    <row r="318" spans="1:17" x14ac:dyDescent="0.25">
      <c r="A318">
        <v>1907</v>
      </c>
      <c r="B318" s="65"/>
      <c r="C318" s="65">
        <v>39.305</v>
      </c>
      <c r="D318" s="65">
        <v>0.14399999999999999</v>
      </c>
      <c r="E318" s="65">
        <v>9.3023300000000003E-2</v>
      </c>
      <c r="F318" s="65">
        <v>8.5271299999999994E-2</v>
      </c>
      <c r="G318" s="65">
        <v>5.05327E-2</v>
      </c>
      <c r="H318" s="66">
        <f t="shared" si="25"/>
        <v>5.9039999999999995E-2</v>
      </c>
      <c r="I318" s="66">
        <f t="shared" si="21"/>
        <v>0.21023999999999998</v>
      </c>
      <c r="J318" s="65">
        <v>0.2545094</v>
      </c>
      <c r="K318" s="66">
        <f t="shared" si="22"/>
        <v>0.20015999999999998</v>
      </c>
      <c r="L318" s="65">
        <v>0.1018519</v>
      </c>
      <c r="M318" s="65">
        <v>0.65</v>
      </c>
      <c r="N318" s="65">
        <f t="shared" si="23"/>
        <v>0.12448173967123287</v>
      </c>
      <c r="O318" s="65">
        <f t="shared" si="24"/>
        <v>5.299852641095891E-2</v>
      </c>
      <c r="P318" s="65"/>
      <c r="Q318" s="65"/>
    </row>
    <row r="319" spans="1:17" x14ac:dyDescent="0.25">
      <c r="A319">
        <v>1908</v>
      </c>
      <c r="B319" s="65"/>
      <c r="C319" s="65">
        <v>46.218000000000004</v>
      </c>
      <c r="D319" s="65">
        <v>0.13346669999999999</v>
      </c>
      <c r="E319" s="65">
        <v>8.5271299999999994E-2</v>
      </c>
      <c r="F319" s="65">
        <v>7.7519400000000002E-2</v>
      </c>
      <c r="G319" s="65">
        <v>5.2264199999999997E-2</v>
      </c>
      <c r="H319" s="66">
        <f t="shared" si="25"/>
        <v>5.4721346999999997E-2</v>
      </c>
      <c r="I319" s="66">
        <f t="shared" si="21"/>
        <v>0.194861382</v>
      </c>
      <c r="J319" s="65">
        <v>0.24951670000000001</v>
      </c>
      <c r="K319" s="66">
        <f t="shared" si="22"/>
        <v>0.18551871299999997</v>
      </c>
      <c r="L319" s="65">
        <v>0.1087302</v>
      </c>
      <c r="M319" s="65">
        <v>0.57999999999999996</v>
      </c>
      <c r="N319" s="65">
        <f t="shared" si="23"/>
        <v>0.1156123793287671</v>
      </c>
      <c r="O319" s="65">
        <f t="shared" si="24"/>
        <v>5.0281556120547945E-2</v>
      </c>
      <c r="P319" s="65"/>
      <c r="Q319" s="65"/>
    </row>
    <row r="320" spans="1:17" x14ac:dyDescent="0.25">
      <c r="A320">
        <v>1909</v>
      </c>
      <c r="B320" s="65"/>
      <c r="C320" s="65">
        <v>43.305</v>
      </c>
      <c r="D320" s="65">
        <v>0.11306670000000001</v>
      </c>
      <c r="E320" s="65">
        <v>7.7519400000000002E-2</v>
      </c>
      <c r="F320" s="65">
        <v>9.3023300000000003E-2</v>
      </c>
      <c r="G320" s="65">
        <v>4.7997499999999998E-2</v>
      </c>
      <c r="H320" s="66">
        <f t="shared" si="25"/>
        <v>4.6357347E-2</v>
      </c>
      <c r="I320" s="66">
        <f t="shared" si="21"/>
        <v>0.16507738199999999</v>
      </c>
      <c r="J320" s="65">
        <v>0.26326749999999999</v>
      </c>
      <c r="K320" s="66">
        <f t="shared" si="22"/>
        <v>0.15716271300000001</v>
      </c>
      <c r="L320" s="65">
        <v>0.1071429</v>
      </c>
      <c r="M320" s="65">
        <v>0.56999999999999995</v>
      </c>
      <c r="N320" s="65">
        <f t="shared" si="23"/>
        <v>0.10000367889041098</v>
      </c>
      <c r="O320" s="65">
        <f t="shared" si="24"/>
        <v>4.4978387408219175E-2</v>
      </c>
      <c r="P320" s="65"/>
      <c r="Q320" s="65"/>
    </row>
    <row r="321" spans="1:17" x14ac:dyDescent="0.25">
      <c r="A321">
        <v>1910</v>
      </c>
      <c r="B321" s="65"/>
      <c r="C321" s="65">
        <v>44.905000000000001</v>
      </c>
      <c r="D321" s="65">
        <v>0.1099333</v>
      </c>
      <c r="E321" s="65">
        <v>8.5271299999999994E-2</v>
      </c>
      <c r="F321" s="65">
        <v>9.3023300000000003E-2</v>
      </c>
      <c r="G321" s="65">
        <v>4.2694200000000002E-2</v>
      </c>
      <c r="H321" s="66">
        <f t="shared" si="25"/>
        <v>4.5072652999999997E-2</v>
      </c>
      <c r="I321" s="66">
        <f t="shared" si="21"/>
        <v>0.16050261799999999</v>
      </c>
      <c r="J321" s="65">
        <v>0.26218259999999999</v>
      </c>
      <c r="K321" s="66">
        <f t="shared" si="22"/>
        <v>0.15280728699999999</v>
      </c>
      <c r="L321" s="65">
        <v>0.1087302</v>
      </c>
      <c r="M321" s="65">
        <v>0.61999990000000005</v>
      </c>
      <c r="N321" s="65">
        <f t="shared" si="23"/>
        <v>9.8702248013698618E-2</v>
      </c>
      <c r="O321" s="65">
        <f t="shared" si="24"/>
        <v>4.3989868920547938E-2</v>
      </c>
      <c r="P321" s="65"/>
      <c r="Q321" s="65"/>
    </row>
    <row r="322" spans="1:17" x14ac:dyDescent="0.25">
      <c r="A322">
        <v>1911</v>
      </c>
      <c r="B322" s="65"/>
      <c r="C322" s="65">
        <v>49.805</v>
      </c>
      <c r="D322" s="65">
        <v>0.1452</v>
      </c>
      <c r="E322" s="65">
        <v>8.5271299999999994E-2</v>
      </c>
      <c r="F322" s="65">
        <v>8.5271299999999994E-2</v>
      </c>
      <c r="G322" s="65">
        <v>5.0083700000000002E-2</v>
      </c>
      <c r="H322" s="66">
        <f t="shared" si="25"/>
        <v>5.9531999999999995E-2</v>
      </c>
      <c r="I322" s="66">
        <f t="shared" si="21"/>
        <v>0.21199199999999999</v>
      </c>
      <c r="J322" s="65">
        <v>0.29447960000000001</v>
      </c>
      <c r="K322" s="66">
        <f t="shared" si="22"/>
        <v>0.20182799999999998</v>
      </c>
      <c r="L322" s="65">
        <v>0.105291</v>
      </c>
      <c r="M322" s="65">
        <v>0.65</v>
      </c>
      <c r="N322" s="65">
        <f t="shared" si="23"/>
        <v>0.1248689038356164</v>
      </c>
      <c r="O322" s="65">
        <f t="shared" si="24"/>
        <v>5.3011368219178075E-2</v>
      </c>
      <c r="P322" s="65"/>
      <c r="Q322" s="65"/>
    </row>
    <row r="323" spans="1:17" x14ac:dyDescent="0.25">
      <c r="A323">
        <v>1912</v>
      </c>
      <c r="B323" s="65"/>
      <c r="C323" s="65">
        <v>53.838000000000001</v>
      </c>
      <c r="D323" s="65">
        <v>0.17006669999999999</v>
      </c>
      <c r="E323" s="65">
        <v>9.3023300000000003E-2</v>
      </c>
      <c r="F323" s="65">
        <v>0.1162791</v>
      </c>
      <c r="G323" s="65">
        <v>6.8663100000000005E-2</v>
      </c>
      <c r="H323" s="66">
        <f t="shared" si="25"/>
        <v>6.9727346999999995E-2</v>
      </c>
      <c r="I323" s="66">
        <f t="shared" si="21"/>
        <v>0.24829738199999998</v>
      </c>
      <c r="J323" s="65">
        <v>0.3167509</v>
      </c>
      <c r="K323" s="66">
        <f t="shared" si="22"/>
        <v>0.23639271299999998</v>
      </c>
      <c r="L323" s="65">
        <v>0.1153439</v>
      </c>
      <c r="M323" s="65">
        <v>0.62</v>
      </c>
      <c r="N323" s="65">
        <f t="shared" si="23"/>
        <v>0.14486462738356165</v>
      </c>
      <c r="O323" s="65">
        <f t="shared" si="24"/>
        <v>6.2885447408219178E-2</v>
      </c>
      <c r="P323" s="65"/>
      <c r="Q323" s="65"/>
    </row>
    <row r="324" spans="1:17" x14ac:dyDescent="0.25">
      <c r="A324">
        <v>1913</v>
      </c>
      <c r="B324" s="65"/>
      <c r="C324" s="65">
        <v>56.28</v>
      </c>
      <c r="D324" s="65">
        <v>0.1832</v>
      </c>
      <c r="E324" s="65">
        <v>0.1085271</v>
      </c>
      <c r="F324" s="65">
        <v>0.13178290000000001</v>
      </c>
      <c r="G324" s="65">
        <v>6.78676E-2</v>
      </c>
      <c r="H324" s="66">
        <f t="shared" si="25"/>
        <v>7.5111999999999998E-2</v>
      </c>
      <c r="I324" s="66">
        <f t="shared" si="21"/>
        <v>0.26747199999999999</v>
      </c>
      <c r="J324" s="65">
        <v>0.330403</v>
      </c>
      <c r="K324" s="66">
        <f t="shared" si="22"/>
        <v>0.25464799999999999</v>
      </c>
      <c r="L324" s="65">
        <v>0.12248680000000001</v>
      </c>
      <c r="M324" s="65">
        <v>0.62</v>
      </c>
      <c r="N324" s="65">
        <f t="shared" si="23"/>
        <v>0.15647490290410954</v>
      </c>
      <c r="O324" s="65">
        <f t="shared" si="24"/>
        <v>6.668733912328767E-2</v>
      </c>
      <c r="P324" s="65"/>
      <c r="Q324" s="65"/>
    </row>
    <row r="325" spans="1:17" x14ac:dyDescent="0.25">
      <c r="A325">
        <v>1914</v>
      </c>
      <c r="B325" s="65"/>
      <c r="C325" s="65">
        <v>55.199999999999996</v>
      </c>
      <c r="D325" s="65">
        <v>0.13919999999999999</v>
      </c>
      <c r="E325" s="65">
        <v>0.1085271</v>
      </c>
      <c r="F325" s="65">
        <v>0.13178290000000001</v>
      </c>
      <c r="G325" s="65">
        <v>5.1567500000000002E-2</v>
      </c>
      <c r="H325" s="66">
        <f t="shared" si="25"/>
        <v>5.7071999999999991E-2</v>
      </c>
      <c r="I325" s="66">
        <f t="shared" si="21"/>
        <v>0.20323199999999997</v>
      </c>
      <c r="J325" s="65">
        <v>0.33142319999999997</v>
      </c>
      <c r="K325" s="66">
        <f t="shared" si="22"/>
        <v>0.19348799999999997</v>
      </c>
      <c r="L325" s="65">
        <v>0.11931219999999999</v>
      </c>
      <c r="M325" s="65">
        <v>0.57999999999999996</v>
      </c>
      <c r="N325" s="65">
        <f t="shared" si="23"/>
        <v>0.12372819490410959</v>
      </c>
      <c r="O325" s="65">
        <f t="shared" si="24"/>
        <v>5.4104377315068494E-2</v>
      </c>
      <c r="P325" s="65"/>
      <c r="Q325" s="65"/>
    </row>
    <row r="326" spans="1:17" x14ac:dyDescent="0.25">
      <c r="A326">
        <v>1915</v>
      </c>
      <c r="B326" s="65"/>
      <c r="C326" s="65">
        <v>59.64</v>
      </c>
      <c r="D326" s="65">
        <v>0.109</v>
      </c>
      <c r="E326" s="65">
        <v>9.3023300000000003E-2</v>
      </c>
      <c r="F326" s="65">
        <v>0.1007752</v>
      </c>
      <c r="G326" s="65">
        <v>4.03798E-2</v>
      </c>
      <c r="H326" s="66">
        <f t="shared" si="25"/>
        <v>4.4690000000000001E-2</v>
      </c>
      <c r="I326" s="66">
        <f t="shared" si="21"/>
        <v>0.15914</v>
      </c>
      <c r="J326" s="65">
        <v>0.32632860000000002</v>
      </c>
      <c r="K326" s="66">
        <f t="shared" si="22"/>
        <v>0.15150999999999998</v>
      </c>
      <c r="L326" s="65">
        <v>0.1216931</v>
      </c>
      <c r="M326" s="65">
        <v>0.49</v>
      </c>
      <c r="N326" s="65">
        <f t="shared" si="23"/>
        <v>9.8887809643835631E-2</v>
      </c>
      <c r="O326" s="65">
        <f t="shared" si="24"/>
        <v>4.3793285369863016E-2</v>
      </c>
      <c r="P326" s="65"/>
      <c r="Q326" s="65"/>
    </row>
    <row r="327" spans="1:17" x14ac:dyDescent="0.25">
      <c r="A327">
        <v>1916</v>
      </c>
      <c r="B327" s="65"/>
      <c r="C327" s="65">
        <v>61.679999999999993</v>
      </c>
      <c r="D327" s="65">
        <v>0.11459999999999999</v>
      </c>
      <c r="E327" s="65">
        <v>0.1007752</v>
      </c>
      <c r="F327" s="65">
        <v>0.1007752</v>
      </c>
      <c r="G327" s="65">
        <v>4.24543E-2</v>
      </c>
      <c r="H327" s="66">
        <f t="shared" si="25"/>
        <v>4.6985999999999993E-2</v>
      </c>
      <c r="I327" s="66">
        <f t="shared" si="21"/>
        <v>0.16731599999999999</v>
      </c>
      <c r="J327" s="65">
        <v>0.35251090000000002</v>
      </c>
      <c r="K327" s="66">
        <f t="shared" si="22"/>
        <v>0.15929399999999999</v>
      </c>
      <c r="L327" s="65">
        <v>0.16560849999999999</v>
      </c>
      <c r="M327" s="65">
        <v>0.67</v>
      </c>
      <c r="N327" s="65">
        <f t="shared" si="23"/>
        <v>0.10569965205479452</v>
      </c>
      <c r="O327" s="65">
        <f t="shared" si="24"/>
        <v>4.7367830958904109E-2</v>
      </c>
      <c r="P327" s="65"/>
      <c r="Q327" s="65"/>
    </row>
    <row r="328" spans="1:17" x14ac:dyDescent="0.25">
      <c r="A328">
        <v>1917</v>
      </c>
      <c r="B328" s="65"/>
      <c r="C328" s="65">
        <v>72.12</v>
      </c>
      <c r="D328" s="65">
        <v>0.1638</v>
      </c>
      <c r="E328" s="65">
        <v>0.16279070000000001</v>
      </c>
      <c r="F328" s="65">
        <v>0.16279070000000001</v>
      </c>
      <c r="G328" s="65">
        <v>6.06808E-2</v>
      </c>
      <c r="H328" s="66">
        <f t="shared" si="25"/>
        <v>6.7157999999999995E-2</v>
      </c>
      <c r="I328" s="66">
        <f t="shared" si="21"/>
        <v>0.239148</v>
      </c>
      <c r="J328" s="65">
        <v>0.42119380000000001</v>
      </c>
      <c r="K328" s="66">
        <f t="shared" si="22"/>
        <v>0.227682</v>
      </c>
      <c r="L328" s="65">
        <v>0.15952379999999999</v>
      </c>
      <c r="M328" s="65">
        <v>1.17</v>
      </c>
      <c r="N328" s="65">
        <f t="shared" si="23"/>
        <v>0.15272354728767124</v>
      </c>
      <c r="O328" s="65">
        <f t="shared" si="24"/>
        <v>6.90252322739726E-2</v>
      </c>
      <c r="P328" s="65"/>
      <c r="Q328" s="65"/>
    </row>
    <row r="329" spans="1:17" x14ac:dyDescent="0.25">
      <c r="A329">
        <v>1918</v>
      </c>
      <c r="B329" s="65"/>
      <c r="C329" s="65">
        <v>87</v>
      </c>
      <c r="D329" s="65">
        <v>0.25659999999999999</v>
      </c>
      <c r="E329" s="65">
        <v>0.248062</v>
      </c>
      <c r="F329" s="65">
        <v>0.20155039999999999</v>
      </c>
      <c r="G329" s="65">
        <v>9.5059099999999994E-2</v>
      </c>
      <c r="H329" s="66">
        <f t="shared" si="25"/>
        <v>0.10520599999999999</v>
      </c>
      <c r="I329" s="66">
        <f t="shared" si="21"/>
        <v>0.37463599999999997</v>
      </c>
      <c r="J329" s="65">
        <v>0.47985420000000001</v>
      </c>
      <c r="K329" s="66">
        <f t="shared" si="22"/>
        <v>0.35667399999999999</v>
      </c>
      <c r="L329" s="65">
        <v>0.2505291</v>
      </c>
      <c r="M329" s="65">
        <v>1.69</v>
      </c>
      <c r="N329" s="65">
        <f t="shared" si="23"/>
        <v>0.23564689210958903</v>
      </c>
      <c r="O329" s="65">
        <f t="shared" si="24"/>
        <v>0.10484928372602741</v>
      </c>
      <c r="P329" s="65"/>
      <c r="Q329" s="65"/>
    </row>
    <row r="330" spans="1:17" x14ac:dyDescent="0.25">
      <c r="A330">
        <v>1919</v>
      </c>
      <c r="B330" s="65"/>
      <c r="C330" s="65">
        <v>116.03999999999999</v>
      </c>
      <c r="D330" s="65">
        <v>0.36706670000000002</v>
      </c>
      <c r="E330" s="65">
        <v>0.34108529999999998</v>
      </c>
      <c r="F330" s="65">
        <v>0.3333333</v>
      </c>
      <c r="G330" s="65">
        <v>0.1359822</v>
      </c>
      <c r="H330" s="66">
        <f t="shared" si="25"/>
        <v>0.150497347</v>
      </c>
      <c r="I330" s="66">
        <f t="shared" si="21"/>
        <v>0.53591738200000005</v>
      </c>
      <c r="J330" s="65">
        <v>0.53710950000000002</v>
      </c>
      <c r="K330" s="66">
        <f t="shared" si="22"/>
        <v>0.51022271299999999</v>
      </c>
      <c r="L330" s="65">
        <v>0.32169310000000001</v>
      </c>
      <c r="M330" s="65">
        <v>2.5499999999999998</v>
      </c>
      <c r="N330" s="65">
        <f t="shared" si="23"/>
        <v>0.33505352749315059</v>
      </c>
      <c r="O330" s="65">
        <f t="shared" si="24"/>
        <v>0.14884993294246573</v>
      </c>
      <c r="P330" s="65"/>
      <c r="Q330" s="65"/>
    </row>
    <row r="331" spans="1:17" x14ac:dyDescent="0.25">
      <c r="A331">
        <v>1920</v>
      </c>
      <c r="B331" s="65"/>
      <c r="C331" s="65">
        <v>249.12</v>
      </c>
      <c r="D331" s="65">
        <v>0.37253330000000001</v>
      </c>
      <c r="E331" s="65">
        <v>0.34108529999999998</v>
      </c>
      <c r="F331" s="65">
        <v>0.32558140000000002</v>
      </c>
      <c r="G331" s="65">
        <v>0.1380074</v>
      </c>
      <c r="H331" s="66">
        <f t="shared" si="25"/>
        <v>0.152738653</v>
      </c>
      <c r="I331" s="66">
        <f t="shared" si="21"/>
        <v>0.54389861800000006</v>
      </c>
      <c r="J331" s="65">
        <v>0.47307329999999997</v>
      </c>
      <c r="K331" s="66">
        <f t="shared" si="22"/>
        <v>0.51782128699999996</v>
      </c>
      <c r="L331" s="65">
        <v>0.27989419999999998</v>
      </c>
      <c r="M331" s="65">
        <v>2.1</v>
      </c>
      <c r="N331" s="65">
        <f t="shared" si="23"/>
        <v>0.33541768006849315</v>
      </c>
      <c r="O331" s="65">
        <f t="shared" si="24"/>
        <v>0.14700948946849318</v>
      </c>
      <c r="P331" s="65"/>
      <c r="Q331" s="65"/>
    </row>
    <row r="332" spans="1:17" x14ac:dyDescent="0.25">
      <c r="A332">
        <v>1921</v>
      </c>
      <c r="B332" s="65"/>
      <c r="C332" s="65">
        <v>242.04000000000002</v>
      </c>
      <c r="D332" s="65">
        <v>0.26619999999999999</v>
      </c>
      <c r="E332" s="65">
        <v>0.248062</v>
      </c>
      <c r="F332" s="65">
        <v>0.21705430000000001</v>
      </c>
      <c r="G332" s="65">
        <v>9.8615499999999995E-2</v>
      </c>
      <c r="H332" s="66">
        <f t="shared" si="25"/>
        <v>0.10914199999999999</v>
      </c>
      <c r="I332" s="66">
        <f t="shared" ref="I332:I349" si="27">1.46*D332</f>
        <v>0.388652</v>
      </c>
      <c r="J332" s="65">
        <v>0.4751977</v>
      </c>
      <c r="K332" s="66">
        <f t="shared" ref="K332:K349" si="28">1.39*D332</f>
        <v>0.37001799999999996</v>
      </c>
      <c r="L332" s="65">
        <v>0.27910049999999997</v>
      </c>
      <c r="M332" s="65">
        <v>1.41</v>
      </c>
      <c r="N332" s="65">
        <f t="shared" ref="N332:N348" si="29">(D332*D$10+E$10*E332+F$10*F332+G$10*G332+H$10*H332+I$10*I332+J$10*J332+K$10*K332+L$10*L332+M$10*M332)/365</f>
        <v>0.24174020109589039</v>
      </c>
      <c r="O332" s="65">
        <f t="shared" ref="O332:O348" si="30">(D$9*D332+E$9*E332+F$9*F332+G$9*G332+H$9*H332+I$9*I332+J$9*J332+L$9*L332+M$9*M332+K$9*K332)/365</f>
        <v>0.10634464410958905</v>
      </c>
      <c r="P332" s="65"/>
      <c r="Q332" s="65"/>
    </row>
    <row r="333" spans="1:17" x14ac:dyDescent="0.25">
      <c r="A333">
        <v>1922</v>
      </c>
      <c r="B333" s="65"/>
      <c r="C333" s="65">
        <v>243.95999999999998</v>
      </c>
      <c r="D333" s="65">
        <v>0.30299999999999999</v>
      </c>
      <c r="E333" s="65">
        <v>0.27906979999999998</v>
      </c>
      <c r="F333" s="65">
        <v>0.20155039999999999</v>
      </c>
      <c r="G333" s="65">
        <v>0.1122483</v>
      </c>
      <c r="H333" s="66">
        <f t="shared" si="25"/>
        <v>0.12422999999999999</v>
      </c>
      <c r="I333" s="66">
        <f t="shared" si="27"/>
        <v>0.44238</v>
      </c>
      <c r="J333" s="65">
        <v>0.47893429999999998</v>
      </c>
      <c r="K333" s="66">
        <f t="shared" si="28"/>
        <v>0.42116999999999993</v>
      </c>
      <c r="L333" s="65">
        <v>0.22936509999999999</v>
      </c>
      <c r="M333" s="65">
        <v>1.28</v>
      </c>
      <c r="N333" s="65">
        <f t="shared" si="29"/>
        <v>0.2707522638904109</v>
      </c>
      <c r="O333" s="65">
        <f t="shared" si="30"/>
        <v>0.1174214746849315</v>
      </c>
      <c r="P333" s="65"/>
      <c r="Q333" s="65"/>
    </row>
    <row r="334" spans="1:17" x14ac:dyDescent="0.25">
      <c r="A334">
        <v>1923</v>
      </c>
      <c r="B334" s="65"/>
      <c r="C334" s="65">
        <v>252.12</v>
      </c>
      <c r="D334" s="65">
        <v>0.2733333</v>
      </c>
      <c r="E334" s="65">
        <v>0.248062</v>
      </c>
      <c r="F334" s="65">
        <v>0.29457359999999999</v>
      </c>
      <c r="G334" s="65">
        <v>0.1012581</v>
      </c>
      <c r="H334" s="66">
        <f t="shared" si="25"/>
        <v>0.11206665299999999</v>
      </c>
      <c r="I334" s="66">
        <f t="shared" si="27"/>
        <v>0.39906661799999998</v>
      </c>
      <c r="J334" s="65">
        <v>0.47140149999999997</v>
      </c>
      <c r="K334" s="66">
        <f t="shared" si="28"/>
        <v>0.37993328699999995</v>
      </c>
      <c r="L334" s="65">
        <v>0.18835979999999999</v>
      </c>
      <c r="M334" s="65">
        <v>0.87</v>
      </c>
      <c r="N334" s="65">
        <f t="shared" si="29"/>
        <v>0.24357428341095888</v>
      </c>
      <c r="O334" s="65">
        <f t="shared" si="30"/>
        <v>0.10555981264657534</v>
      </c>
      <c r="P334" s="65"/>
      <c r="Q334" s="65"/>
    </row>
    <row r="335" spans="1:17" x14ac:dyDescent="0.25">
      <c r="A335">
        <v>1924</v>
      </c>
      <c r="B335" s="65"/>
      <c r="C335" s="65">
        <v>255.24</v>
      </c>
      <c r="D335" s="65">
        <v>0.29333330000000002</v>
      </c>
      <c r="E335" s="65">
        <v>0.32558140000000002</v>
      </c>
      <c r="F335" s="65">
        <v>0.3333333</v>
      </c>
      <c r="G335" s="65">
        <v>9.4765799999999997E-2</v>
      </c>
      <c r="H335" s="66">
        <f t="shared" si="25"/>
        <v>0.120266653</v>
      </c>
      <c r="I335" s="66">
        <f t="shared" si="27"/>
        <v>0.42826661800000004</v>
      </c>
      <c r="J335" s="65">
        <v>0.52828940000000002</v>
      </c>
      <c r="K335" s="66">
        <f t="shared" si="28"/>
        <v>0.407733287</v>
      </c>
      <c r="L335" s="65">
        <v>0.19947090000000001</v>
      </c>
      <c r="M335" s="65">
        <v>0.92</v>
      </c>
      <c r="N335" s="65">
        <f t="shared" si="29"/>
        <v>0.26774371058904117</v>
      </c>
      <c r="O335" s="65">
        <f t="shared" si="30"/>
        <v>0.11437085500273976</v>
      </c>
      <c r="P335" s="65"/>
      <c r="Q335" s="65"/>
    </row>
    <row r="336" spans="1:17" x14ac:dyDescent="0.25">
      <c r="A336">
        <v>1925</v>
      </c>
      <c r="B336" s="65"/>
      <c r="C336" s="65">
        <v>187.92000000000002</v>
      </c>
      <c r="D336" s="65">
        <v>0.32</v>
      </c>
      <c r="E336" s="65">
        <v>0.32558140000000002</v>
      </c>
      <c r="F336" s="65">
        <v>0.32558140000000002</v>
      </c>
      <c r="G336" s="65">
        <v>0.1002897</v>
      </c>
      <c r="H336" s="66">
        <f t="shared" si="25"/>
        <v>0.13119999999999998</v>
      </c>
      <c r="I336" s="66">
        <f t="shared" si="27"/>
        <v>0.4672</v>
      </c>
      <c r="J336" s="65">
        <v>0.55127079999999995</v>
      </c>
      <c r="K336" s="66">
        <f t="shared" si="28"/>
        <v>0.44479999999999997</v>
      </c>
      <c r="L336" s="65">
        <v>0.2087301</v>
      </c>
      <c r="M336" s="65">
        <v>0.96</v>
      </c>
      <c r="N336" s="65">
        <f t="shared" si="29"/>
        <v>0.28775884169863014</v>
      </c>
      <c r="O336" s="65">
        <f t="shared" si="30"/>
        <v>0.12132579550684933</v>
      </c>
      <c r="P336" s="65"/>
      <c r="Q336" s="65"/>
    </row>
    <row r="337" spans="1:17" x14ac:dyDescent="0.25">
      <c r="A337">
        <v>1926</v>
      </c>
      <c r="B337" s="65"/>
      <c r="C337" s="65">
        <v>196.44</v>
      </c>
      <c r="D337" s="65">
        <v>0.3</v>
      </c>
      <c r="E337" s="65">
        <v>0.25581399999999999</v>
      </c>
      <c r="F337" s="65">
        <v>0.248062</v>
      </c>
      <c r="G337" s="65">
        <v>7.7753000000000003E-2</v>
      </c>
      <c r="H337" s="66">
        <f t="shared" si="25"/>
        <v>0.12299999999999998</v>
      </c>
      <c r="I337" s="66">
        <f t="shared" si="27"/>
        <v>0.438</v>
      </c>
      <c r="J337" s="65">
        <v>0.49226120000000001</v>
      </c>
      <c r="K337" s="66">
        <f t="shared" si="28"/>
        <v>0.41699999999999998</v>
      </c>
      <c r="L337" s="65">
        <v>0.19047620000000001</v>
      </c>
      <c r="M337" s="65">
        <v>0.73</v>
      </c>
      <c r="N337" s="65">
        <f t="shared" si="29"/>
        <v>0.26203383791780821</v>
      </c>
      <c r="O337" s="65">
        <f t="shared" si="30"/>
        <v>0.10539992526027397</v>
      </c>
      <c r="P337" s="65"/>
      <c r="Q337" s="65"/>
    </row>
    <row r="338" spans="1:17" x14ac:dyDescent="0.25">
      <c r="A338">
        <v>1927</v>
      </c>
      <c r="B338" s="65"/>
      <c r="C338" s="65">
        <v>196.07999999999998</v>
      </c>
      <c r="D338" s="65">
        <v>0.28000000000000003</v>
      </c>
      <c r="E338" s="65">
        <v>0.28682170000000001</v>
      </c>
      <c r="F338" s="65">
        <v>0.31782949999999999</v>
      </c>
      <c r="G338" s="65">
        <v>6.7555299999999999E-2</v>
      </c>
      <c r="H338" s="66">
        <f t="shared" si="25"/>
        <v>0.1148</v>
      </c>
      <c r="I338" s="66">
        <f t="shared" si="27"/>
        <v>0.40880000000000005</v>
      </c>
      <c r="J338" s="65">
        <v>0.47460560000000002</v>
      </c>
      <c r="K338" s="66">
        <f t="shared" si="28"/>
        <v>0.38919999999999999</v>
      </c>
      <c r="L338" s="65">
        <v>0.1732804</v>
      </c>
      <c r="M338" s="65">
        <v>0.62</v>
      </c>
      <c r="N338" s="65">
        <f t="shared" si="29"/>
        <v>0.25035114843835615</v>
      </c>
      <c r="O338" s="65">
        <f t="shared" si="30"/>
        <v>0.10104635901369861</v>
      </c>
      <c r="P338" s="65"/>
      <c r="Q338" s="65"/>
    </row>
    <row r="339" spans="1:17" x14ac:dyDescent="0.25">
      <c r="A339">
        <v>1928</v>
      </c>
      <c r="B339" s="65"/>
      <c r="C339" s="65">
        <v>198.95999999999998</v>
      </c>
      <c r="D339" s="65">
        <v>0.23506669999999999</v>
      </c>
      <c r="E339" s="65">
        <v>0.25581399999999999</v>
      </c>
      <c r="F339" s="65">
        <v>0.2713178</v>
      </c>
      <c r="G339" s="65">
        <v>9.1672100000000006E-2</v>
      </c>
      <c r="H339" s="66">
        <f t="shared" si="25"/>
        <v>9.6377346999999988E-2</v>
      </c>
      <c r="I339" s="66">
        <f t="shared" si="27"/>
        <v>0.343197382</v>
      </c>
      <c r="J339" s="65">
        <v>0.50787700000000002</v>
      </c>
      <c r="K339" s="66">
        <f t="shared" si="28"/>
        <v>0.32674271299999996</v>
      </c>
      <c r="L339" s="65">
        <v>0.18492059999999999</v>
      </c>
      <c r="M339" s="65">
        <v>0.7</v>
      </c>
      <c r="N339" s="65">
        <f t="shared" si="29"/>
        <v>0.21536958338356166</v>
      </c>
      <c r="O339" s="65">
        <f t="shared" si="30"/>
        <v>9.5365205271232864E-2</v>
      </c>
      <c r="P339" s="65"/>
      <c r="Q339" s="65"/>
    </row>
    <row r="340" spans="1:17" x14ac:dyDescent="0.25">
      <c r="A340">
        <v>1929</v>
      </c>
      <c r="B340" s="65"/>
      <c r="C340" s="65">
        <v>194.52</v>
      </c>
      <c r="D340" s="65">
        <v>0.24066670000000001</v>
      </c>
      <c r="E340" s="65">
        <v>0.248062</v>
      </c>
      <c r="F340" s="65">
        <v>0.26356590000000002</v>
      </c>
      <c r="G340" s="65">
        <v>8.6033499999999999E-2</v>
      </c>
      <c r="H340" s="66">
        <f t="shared" si="25"/>
        <v>9.8673346999999995E-2</v>
      </c>
      <c r="I340" s="66">
        <f t="shared" si="27"/>
        <v>0.35137338200000001</v>
      </c>
      <c r="J340" s="65">
        <v>0.50078460000000002</v>
      </c>
      <c r="K340" s="66">
        <f t="shared" si="28"/>
        <v>0.33452671299999998</v>
      </c>
      <c r="L340" s="65">
        <v>0.18359790000000001</v>
      </c>
      <c r="M340" s="65">
        <v>0.61</v>
      </c>
      <c r="N340" s="65">
        <f t="shared" si="29"/>
        <v>0.21776753560273973</v>
      </c>
      <c r="O340" s="65">
        <f t="shared" si="30"/>
        <v>9.4175506586301375E-2</v>
      </c>
      <c r="P340" s="65"/>
      <c r="Q340" s="65"/>
    </row>
    <row r="341" spans="1:17" x14ac:dyDescent="0.25">
      <c r="A341">
        <v>1930</v>
      </c>
      <c r="B341" s="65"/>
      <c r="C341" s="65">
        <v>171.24</v>
      </c>
      <c r="D341" s="65">
        <v>0.22653329999999999</v>
      </c>
      <c r="E341" s="65">
        <v>0.2093023</v>
      </c>
      <c r="F341" s="65">
        <v>0.2093023</v>
      </c>
      <c r="G341" s="65">
        <v>8.3920700000000001E-2</v>
      </c>
      <c r="H341" s="66">
        <f t="shared" si="25"/>
        <v>9.2878652999999992E-2</v>
      </c>
      <c r="I341" s="66">
        <f t="shared" si="27"/>
        <v>0.33073861799999998</v>
      </c>
      <c r="J341" s="65">
        <v>0.39093709999999998</v>
      </c>
      <c r="K341" s="66">
        <f t="shared" si="28"/>
        <v>0.31488128699999995</v>
      </c>
      <c r="L341" s="65">
        <v>0.15952379999999999</v>
      </c>
      <c r="M341" s="65">
        <v>0.44</v>
      </c>
      <c r="N341" s="65">
        <f t="shared" si="29"/>
        <v>0.20040555738356164</v>
      </c>
      <c r="O341" s="65">
        <f t="shared" si="30"/>
        <v>8.5824577304109584E-2</v>
      </c>
      <c r="P341" s="65"/>
      <c r="Q341" s="65"/>
    </row>
    <row r="342" spans="1:17" x14ac:dyDescent="0.25">
      <c r="A342">
        <v>1931</v>
      </c>
      <c r="B342" s="65"/>
      <c r="C342" s="65">
        <v>151.07999999999998</v>
      </c>
      <c r="D342" s="65">
        <v>0.154</v>
      </c>
      <c r="E342" s="65">
        <v>0.13953489999999999</v>
      </c>
      <c r="F342" s="65">
        <v>0.13953489999999999</v>
      </c>
      <c r="G342" s="65">
        <v>5.7050299999999998E-2</v>
      </c>
      <c r="H342" s="66">
        <f t="shared" si="25"/>
        <v>6.3140000000000002E-2</v>
      </c>
      <c r="I342" s="66">
        <f t="shared" si="27"/>
        <v>0.22483999999999998</v>
      </c>
      <c r="J342" s="65">
        <v>0.31894719999999999</v>
      </c>
      <c r="K342" s="66">
        <f t="shared" si="28"/>
        <v>0.21405999999999997</v>
      </c>
      <c r="L342" s="65">
        <v>0.1568783</v>
      </c>
      <c r="M342" s="65">
        <v>0.34</v>
      </c>
      <c r="N342" s="65">
        <f t="shared" si="29"/>
        <v>0.13725752783561643</v>
      </c>
      <c r="O342" s="65">
        <f t="shared" si="30"/>
        <v>5.9147179671232869E-2</v>
      </c>
      <c r="P342" s="65"/>
      <c r="Q342" s="65"/>
    </row>
    <row r="343" spans="1:17" x14ac:dyDescent="0.25">
      <c r="A343">
        <v>1932</v>
      </c>
      <c r="B343" s="65"/>
      <c r="C343" s="65">
        <v>145.32</v>
      </c>
      <c r="D343" s="65">
        <v>0.17199999999999999</v>
      </c>
      <c r="E343" s="65">
        <v>0.2093023</v>
      </c>
      <c r="F343" s="65">
        <v>0.19379850000000001</v>
      </c>
      <c r="G343" s="65">
        <v>6.3718499999999997E-2</v>
      </c>
      <c r="H343" s="66">
        <f t="shared" si="25"/>
        <v>7.0519999999999985E-2</v>
      </c>
      <c r="I343" s="66">
        <f t="shared" si="27"/>
        <v>0.25111999999999995</v>
      </c>
      <c r="J343" s="65">
        <v>0.33351799999999998</v>
      </c>
      <c r="K343" s="66">
        <f t="shared" si="28"/>
        <v>0.23907999999999996</v>
      </c>
      <c r="L343" s="65">
        <v>0.15555559999999999</v>
      </c>
      <c r="M343" s="65">
        <v>0.4</v>
      </c>
      <c r="N343" s="65">
        <f t="shared" si="29"/>
        <v>0.15921926745205481</v>
      </c>
      <c r="O343" s="65">
        <f t="shared" si="30"/>
        <v>6.96293423561644E-2</v>
      </c>
      <c r="P343" s="65"/>
      <c r="Q343" s="65"/>
    </row>
    <row r="344" spans="1:17" x14ac:dyDescent="0.25">
      <c r="A344">
        <v>1933</v>
      </c>
      <c r="B344" s="65"/>
      <c r="C344" s="65"/>
      <c r="D344" s="65">
        <v>0.17599999999999999</v>
      </c>
      <c r="E344" s="65">
        <v>0.2093023</v>
      </c>
      <c r="F344" s="65">
        <v>1.76744E-2</v>
      </c>
      <c r="G344" s="65">
        <v>6.5200300000000003E-2</v>
      </c>
      <c r="H344" s="66">
        <f t="shared" si="25"/>
        <v>7.2159999999999988E-2</v>
      </c>
      <c r="I344" s="66">
        <f t="shared" si="27"/>
        <v>0.25695999999999997</v>
      </c>
      <c r="J344" s="65">
        <v>0.47517720000000002</v>
      </c>
      <c r="K344" s="66">
        <f t="shared" si="28"/>
        <v>0.24463999999999997</v>
      </c>
      <c r="L344" s="65">
        <v>0.16269839999999999</v>
      </c>
      <c r="M344" s="65">
        <v>0.53</v>
      </c>
      <c r="N344" s="65">
        <f t="shared" si="29"/>
        <v>0.16222124980821917</v>
      </c>
      <c r="O344" s="65">
        <f t="shared" si="30"/>
        <v>7.0749427506849316E-2</v>
      </c>
      <c r="P344" s="65"/>
      <c r="Q344" s="65"/>
    </row>
    <row r="345" spans="1:17" x14ac:dyDescent="0.25">
      <c r="A345">
        <v>1934</v>
      </c>
      <c r="B345" s="65"/>
      <c r="C345" s="65"/>
      <c r="D345" s="65">
        <v>0.21</v>
      </c>
      <c r="E345" s="65">
        <v>0.20155039999999999</v>
      </c>
      <c r="F345" s="65">
        <v>0.19379850000000001</v>
      </c>
      <c r="G345" s="65">
        <v>7.7795900000000001E-2</v>
      </c>
      <c r="H345" s="66">
        <f t="shared" si="25"/>
        <v>8.6099999999999996E-2</v>
      </c>
      <c r="I345" s="66">
        <f t="shared" si="27"/>
        <v>0.30659999999999998</v>
      </c>
      <c r="J345" s="65">
        <v>0.37321159999999998</v>
      </c>
      <c r="K345" s="66">
        <f t="shared" si="28"/>
        <v>0.29189999999999999</v>
      </c>
      <c r="L345" s="65">
        <v>0.14629629999999999</v>
      </c>
      <c r="M345" s="65">
        <v>0.55000000000000004</v>
      </c>
      <c r="N345" s="65">
        <f t="shared" si="29"/>
        <v>0.18744613824657533</v>
      </c>
      <c r="O345" s="65">
        <f t="shared" si="30"/>
        <v>8.0888610082191781E-2</v>
      </c>
      <c r="P345" s="65"/>
      <c r="Q345" s="65"/>
    </row>
    <row r="346" spans="1:17" x14ac:dyDescent="0.25">
      <c r="A346">
        <v>1935</v>
      </c>
      <c r="B346" s="65"/>
      <c r="C346" s="65"/>
      <c r="D346" s="65">
        <v>0.23799999999999999</v>
      </c>
      <c r="E346" s="65">
        <v>0.2713178</v>
      </c>
      <c r="F346" s="65">
        <v>0.25581399999999999</v>
      </c>
      <c r="G346" s="65">
        <v>8.81686E-2</v>
      </c>
      <c r="H346" s="66">
        <f t="shared" ref="H346:H349" si="31">D346*0.41</f>
        <v>9.7579999999999986E-2</v>
      </c>
      <c r="I346" s="66">
        <f t="shared" si="27"/>
        <v>0.34747999999999996</v>
      </c>
      <c r="J346" s="65">
        <v>0.39846870000000001</v>
      </c>
      <c r="K346" s="66">
        <f t="shared" si="28"/>
        <v>0.33081999999999995</v>
      </c>
      <c r="L346" s="65">
        <v>0.14021159999999999</v>
      </c>
      <c r="M346" s="65">
        <v>0.55000000000000004</v>
      </c>
      <c r="N346" s="65">
        <f t="shared" si="29"/>
        <v>0.21656829868493147</v>
      </c>
      <c r="O346" s="65">
        <f t="shared" si="30"/>
        <v>9.3987572219178098E-2</v>
      </c>
      <c r="P346" s="65"/>
      <c r="Q346" s="65"/>
    </row>
    <row r="347" spans="1:17" x14ac:dyDescent="0.25">
      <c r="A347">
        <v>1936</v>
      </c>
      <c r="B347" s="65"/>
      <c r="C347" s="65"/>
      <c r="D347" s="65">
        <v>0.248</v>
      </c>
      <c r="E347" s="65">
        <v>0.29457359999999999</v>
      </c>
      <c r="F347" s="65">
        <v>0.3333333</v>
      </c>
      <c r="G347" s="65">
        <v>9.1873200000000002E-2</v>
      </c>
      <c r="H347" s="66">
        <f t="shared" si="31"/>
        <v>0.10167999999999999</v>
      </c>
      <c r="I347" s="66">
        <f t="shared" si="27"/>
        <v>0.36208000000000001</v>
      </c>
      <c r="J347" s="65">
        <v>0.45430730000000002</v>
      </c>
      <c r="K347" s="66">
        <f t="shared" si="28"/>
        <v>0.34471999999999997</v>
      </c>
      <c r="L347" s="65">
        <v>0.19994899999999999</v>
      </c>
      <c r="M347" s="65">
        <v>0.55000000000000004</v>
      </c>
      <c r="N347" s="65">
        <f t="shared" si="29"/>
        <v>0.22866065506849315</v>
      </c>
      <c r="O347" s="65">
        <f t="shared" si="30"/>
        <v>9.9993730684931517E-2</v>
      </c>
      <c r="P347" s="65"/>
      <c r="Q347" s="65"/>
    </row>
    <row r="348" spans="1:17" x14ac:dyDescent="0.25">
      <c r="A348">
        <v>1937</v>
      </c>
      <c r="B348" s="65"/>
      <c r="C348" s="65"/>
      <c r="D348" s="65">
        <v>0.26500000000000001</v>
      </c>
      <c r="E348" s="65">
        <v>0.28682170000000001</v>
      </c>
      <c r="F348" s="65">
        <v>0.30232560000000003</v>
      </c>
      <c r="G348" s="65">
        <v>9.8170999999999994E-2</v>
      </c>
      <c r="H348" s="66">
        <f t="shared" si="31"/>
        <v>0.10865</v>
      </c>
      <c r="I348" s="66">
        <f t="shared" si="27"/>
        <v>0.38690000000000002</v>
      </c>
      <c r="J348" s="65">
        <v>0.50981399999999999</v>
      </c>
      <c r="K348" s="66">
        <f t="shared" si="28"/>
        <v>0.36835000000000001</v>
      </c>
      <c r="L348" s="65">
        <v>0.21365519999999999</v>
      </c>
      <c r="M348" s="65">
        <v>0.67</v>
      </c>
      <c r="N348" s="65">
        <f t="shared" si="29"/>
        <v>0.24133356284931506</v>
      </c>
      <c r="O348" s="65">
        <f t="shared" si="30"/>
        <v>0.10514825758904113</v>
      </c>
      <c r="P348" s="65"/>
      <c r="Q348" s="65"/>
    </row>
    <row r="349" spans="1:17" x14ac:dyDescent="0.25">
      <c r="A349">
        <v>1938</v>
      </c>
      <c r="B349" s="65"/>
      <c r="C349" s="65"/>
      <c r="D349" s="65">
        <v>0.28699999999999998</v>
      </c>
      <c r="E349" s="65">
        <v>0.2713178</v>
      </c>
      <c r="F349" s="65">
        <v>0.1860465</v>
      </c>
      <c r="G349" s="65">
        <v>0.106321</v>
      </c>
      <c r="H349" s="66">
        <f t="shared" si="31"/>
        <v>0.11766999999999998</v>
      </c>
      <c r="I349" s="66">
        <f t="shared" si="27"/>
        <v>0.41901999999999995</v>
      </c>
      <c r="J349" s="65">
        <v>0.55415490000000001</v>
      </c>
      <c r="K349" s="66">
        <f t="shared" si="28"/>
        <v>0.39892999999999995</v>
      </c>
      <c r="L349" s="65">
        <v>0.2313926</v>
      </c>
      <c r="M349" s="65">
        <v>1.04</v>
      </c>
      <c r="N349" s="65">
        <f>(D349*D$10+E$10*E349+F$10*F349+G$10*G349+H$10*H349+I$10*I349+J$10*J349+K$10*K349+L$10*L349+M$10*M349)/365</f>
        <v>0.25725009649315062</v>
      </c>
      <c r="O349" s="65">
        <f>(D$9*D349+E$9*E349+F$9*F349+G$9*G349+H$9*H349+I$9*I349+J$9*J349+L$9*L349+M$9*M349+K$9*K349)/365</f>
        <v>0.11158996673972603</v>
      </c>
      <c r="P349" s="65"/>
      <c r="Q349" s="65"/>
    </row>
    <row r="350" spans="1:17" x14ac:dyDescent="0.25">
      <c r="A350">
        <v>1939</v>
      </c>
      <c r="B350" s="65"/>
      <c r="C350" s="65"/>
      <c r="D350" s="65"/>
      <c r="E350" s="65"/>
      <c r="F350" s="65"/>
      <c r="G350" s="65"/>
      <c r="H350" s="65"/>
      <c r="I350" s="65"/>
      <c r="J350" s="65"/>
      <c r="K350" s="65"/>
      <c r="L350" s="65"/>
      <c r="M350" s="65"/>
      <c r="N350" s="65"/>
      <c r="O350" s="65"/>
      <c r="P350" s="65"/>
      <c r="Q350" s="65"/>
    </row>
    <row r="351" spans="1:17" x14ac:dyDescent="0.25">
      <c r="A351">
        <v>1940</v>
      </c>
      <c r="B351" s="65"/>
      <c r="C351" s="65"/>
      <c r="D351" s="65"/>
      <c r="E351" s="65"/>
      <c r="F351" s="65"/>
      <c r="G351" s="65"/>
      <c r="H351" s="65"/>
      <c r="I351" s="65"/>
      <c r="J351" s="65"/>
      <c r="K351" s="65"/>
      <c r="L351" s="65"/>
      <c r="M351" s="65"/>
      <c r="N351" s="65"/>
      <c r="O351" s="65"/>
      <c r="P351" s="65"/>
      <c r="Q351" s="65"/>
    </row>
    <row r="352" spans="1:17" x14ac:dyDescent="0.25">
      <c r="B352" s="65"/>
      <c r="C352" s="65"/>
      <c r="D352" s="65"/>
      <c r="E352" s="65"/>
      <c r="F352" s="65"/>
      <c r="G352" s="65"/>
      <c r="H352" s="65"/>
      <c r="I352" s="65"/>
      <c r="J352" s="65"/>
      <c r="K352" s="65"/>
      <c r="L352" s="65"/>
      <c r="M352" s="65"/>
      <c r="N352" s="65"/>
      <c r="O352" s="65"/>
      <c r="P352" s="65"/>
      <c r="Q352" s="65"/>
    </row>
    <row r="353" spans="2:17" x14ac:dyDescent="0.25">
      <c r="B353" s="65"/>
      <c r="C353" s="65"/>
      <c r="D353" s="65"/>
      <c r="E353" s="65"/>
      <c r="F353" s="65"/>
      <c r="G353" s="65"/>
      <c r="H353" s="65"/>
      <c r="I353" s="65"/>
      <c r="J353" s="65"/>
      <c r="K353" s="65"/>
      <c r="L353" s="65"/>
      <c r="M353" s="65"/>
      <c r="N353" s="65"/>
      <c r="O353" s="65"/>
      <c r="P353" s="65"/>
      <c r="Q353" s="6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43301-5A5C-4626-99B4-606534C4127F}">
  <dimension ref="A1:AD680"/>
  <sheetViews>
    <sheetView topLeftCell="M1" workbookViewId="0">
      <pane xSplit="2580" ySplit="4920" topLeftCell="A667" activePane="bottomRight"/>
      <selection activeCell="A6" sqref="A6:XFD6"/>
      <selection pane="topRight" activeCell="B1" sqref="B1"/>
      <selection pane="bottomLeft" activeCell="M681" sqref="A681:XFD693"/>
      <selection pane="bottomRight" activeCell="D676" sqref="D676"/>
    </sheetView>
  </sheetViews>
  <sheetFormatPr defaultColWidth="8.85546875" defaultRowHeight="15.75" x14ac:dyDescent="0.25"/>
  <cols>
    <col min="1" max="1" width="8.85546875" style="3"/>
    <col min="2" max="2" width="8.85546875" style="4"/>
    <col min="3" max="3" width="13" style="4" customWidth="1"/>
    <col min="4" max="4" width="11.42578125" style="4" customWidth="1"/>
    <col min="5" max="19" width="8.85546875" style="4"/>
    <col min="20" max="20" width="8" style="4" customWidth="1"/>
    <col min="21" max="22" width="13.42578125" style="4" customWidth="1"/>
    <col min="23" max="23" width="13.85546875" style="4" customWidth="1"/>
    <col min="24" max="24" width="10.7109375" style="4" customWidth="1"/>
    <col min="25" max="30" width="8.85546875" style="4"/>
    <col min="31" max="16384" width="8.85546875" style="3"/>
  </cols>
  <sheetData>
    <row r="1" spans="1:30" ht="21" x14ac:dyDescent="0.35">
      <c r="B1" s="6" t="s">
        <v>273</v>
      </c>
    </row>
    <row r="3" spans="1:30" s="5" customFormat="1" x14ac:dyDescent="0.25">
      <c r="B3" s="8" t="s">
        <v>261</v>
      </c>
      <c r="C3" s="9" t="s">
        <v>261</v>
      </c>
      <c r="D3" s="9" t="s">
        <v>261</v>
      </c>
      <c r="E3" s="9" t="s">
        <v>261</v>
      </c>
      <c r="F3" s="10" t="s">
        <v>261</v>
      </c>
      <c r="G3" s="7" t="s">
        <v>0</v>
      </c>
      <c r="H3" s="7" t="s">
        <v>0</v>
      </c>
      <c r="I3" s="7" t="s">
        <v>0</v>
      </c>
      <c r="J3" s="7" t="s">
        <v>0</v>
      </c>
      <c r="K3" s="7" t="s">
        <v>0</v>
      </c>
      <c r="L3" s="8" t="s">
        <v>173</v>
      </c>
      <c r="M3" s="9" t="s">
        <v>173</v>
      </c>
      <c r="N3" s="10" t="s">
        <v>173</v>
      </c>
      <c r="O3" s="7" t="s">
        <v>4</v>
      </c>
      <c r="P3" s="7" t="s">
        <v>4</v>
      </c>
      <c r="Q3" s="7" t="s">
        <v>4</v>
      </c>
      <c r="R3" s="7" t="s">
        <v>4</v>
      </c>
      <c r="S3" s="7" t="s">
        <v>4</v>
      </c>
      <c r="T3" s="8" t="s">
        <v>3</v>
      </c>
      <c r="U3" s="9" t="s">
        <v>3</v>
      </c>
      <c r="V3" s="9" t="s">
        <v>3</v>
      </c>
      <c r="W3" s="9" t="s">
        <v>3</v>
      </c>
      <c r="X3" s="9" t="s">
        <v>3</v>
      </c>
      <c r="Y3" s="9" t="s">
        <v>3</v>
      </c>
      <c r="Z3" s="10" t="s">
        <v>3</v>
      </c>
      <c r="AA3" s="7"/>
      <c r="AB3" s="7"/>
      <c r="AC3" s="7"/>
      <c r="AD3" s="7"/>
    </row>
    <row r="4" spans="1:30" s="5" customFormat="1" x14ac:dyDescent="0.25">
      <c r="B4" s="5" t="s">
        <v>263</v>
      </c>
      <c r="C4" s="5" t="s">
        <v>264</v>
      </c>
      <c r="D4" s="5" t="s">
        <v>266</v>
      </c>
      <c r="E4" s="5" t="s">
        <v>267</v>
      </c>
      <c r="F4" s="5" t="s">
        <v>268</v>
      </c>
      <c r="G4" s="5" t="s">
        <v>263</v>
      </c>
      <c r="H4" s="5" t="s">
        <v>264</v>
      </c>
      <c r="I4" s="5" t="s">
        <v>266</v>
      </c>
      <c r="J4" s="5" t="s">
        <v>267</v>
      </c>
      <c r="K4" s="5" t="s">
        <v>268</v>
      </c>
      <c r="L4" s="5" t="s">
        <v>263</v>
      </c>
      <c r="M4" s="5" t="s">
        <v>266</v>
      </c>
      <c r="N4" s="5" t="s">
        <v>268</v>
      </c>
      <c r="O4" s="5" t="s">
        <v>263</v>
      </c>
      <c r="P4" s="5" t="s">
        <v>264</v>
      </c>
      <c r="Q4" s="5" t="s">
        <v>266</v>
      </c>
      <c r="R4" s="5" t="s">
        <v>267</v>
      </c>
      <c r="S4" s="5" t="s">
        <v>268</v>
      </c>
      <c r="T4" s="12" t="s">
        <v>272</v>
      </c>
      <c r="U4" s="13"/>
      <c r="V4" s="14"/>
      <c r="W4" s="15" t="s">
        <v>264</v>
      </c>
      <c r="X4" s="15" t="s">
        <v>266</v>
      </c>
      <c r="Y4" s="15" t="s">
        <v>267</v>
      </c>
      <c r="Z4" s="15" t="s">
        <v>268</v>
      </c>
      <c r="AA4" s="7"/>
      <c r="AB4" s="7"/>
      <c r="AC4" s="7"/>
      <c r="AD4" s="7"/>
    </row>
    <row r="5" spans="1:30" x14ac:dyDescent="0.25">
      <c r="A5" s="5" t="s">
        <v>260</v>
      </c>
      <c r="B5" s="7" t="s">
        <v>262</v>
      </c>
      <c r="C5" s="7" t="s">
        <v>265</v>
      </c>
      <c r="D5" s="7" t="s">
        <v>265</v>
      </c>
      <c r="E5" s="7" t="s">
        <v>262</v>
      </c>
      <c r="F5" s="7" t="s">
        <v>262</v>
      </c>
      <c r="G5" s="7" t="s">
        <v>262</v>
      </c>
      <c r="H5" s="7" t="s">
        <v>265</v>
      </c>
      <c r="I5" s="7" t="s">
        <v>265</v>
      </c>
      <c r="J5" s="7" t="s">
        <v>262</v>
      </c>
      <c r="K5" s="7" t="s">
        <v>262</v>
      </c>
      <c r="L5" s="7" t="s">
        <v>262</v>
      </c>
      <c r="M5" s="7" t="s">
        <v>265</v>
      </c>
      <c r="N5" s="7" t="s">
        <v>262</v>
      </c>
      <c r="O5" s="7" t="s">
        <v>262</v>
      </c>
      <c r="P5" s="7" t="s">
        <v>265</v>
      </c>
      <c r="Q5" s="7" t="s">
        <v>265</v>
      </c>
      <c r="R5" s="7" t="s">
        <v>262</v>
      </c>
      <c r="S5" s="7" t="s">
        <v>262</v>
      </c>
      <c r="T5" s="16" t="s">
        <v>269</v>
      </c>
      <c r="U5" s="16" t="s">
        <v>270</v>
      </c>
      <c r="V5" s="16" t="s">
        <v>271</v>
      </c>
      <c r="W5" s="17" t="s">
        <v>265</v>
      </c>
      <c r="X5" s="17" t="s">
        <v>265</v>
      </c>
      <c r="Y5" s="17" t="s">
        <v>262</v>
      </c>
      <c r="Z5" s="17" t="s">
        <v>262</v>
      </c>
    </row>
    <row r="6" spans="1:30" x14ac:dyDescent="0.25">
      <c r="A6" s="3">
        <v>1264</v>
      </c>
      <c r="G6" s="4">
        <v>1.5627864232408908</v>
      </c>
      <c r="H6" s="4">
        <v>0.70259014808606546</v>
      </c>
      <c r="I6" s="4">
        <v>0.27598926464282819</v>
      </c>
      <c r="J6" s="4">
        <f>G6/H6/1.05</f>
        <v>2.1184014979268686</v>
      </c>
      <c r="K6" s="4">
        <f>G6/I6/1.05</f>
        <v>5.3928475227482293</v>
      </c>
    </row>
    <row r="7" spans="1:30" x14ac:dyDescent="0.25">
      <c r="A7" s="3">
        <v>1265</v>
      </c>
      <c r="G7" s="4">
        <v>1.6895869600104951</v>
      </c>
      <c r="H7" s="4">
        <v>0.70335888940897662</v>
      </c>
      <c r="I7" s="4">
        <v>0.27815161736106281</v>
      </c>
      <c r="J7" s="4">
        <f t="shared" ref="J7:J8" si="0">G7/H7/1.05</f>
        <v>2.2877800541589299</v>
      </c>
      <c r="K7" s="4">
        <f t="shared" ref="K7:K8" si="1">G7/I7/1.05</f>
        <v>5.7850838811282363</v>
      </c>
    </row>
    <row r="8" spans="1:30" x14ac:dyDescent="0.25">
      <c r="A8" s="3">
        <v>1266</v>
      </c>
      <c r="G8" s="4">
        <v>1.6306406863526095</v>
      </c>
      <c r="H8" s="4">
        <v>0.74818709685508777</v>
      </c>
      <c r="I8" s="4">
        <v>0.27364346058438949</v>
      </c>
      <c r="J8" s="4">
        <f t="shared" si="0"/>
        <v>2.0756721632696351</v>
      </c>
      <c r="K8" s="4">
        <f t="shared" si="1"/>
        <v>5.6752356754408817</v>
      </c>
    </row>
    <row r="9" spans="1:30" x14ac:dyDescent="0.25">
      <c r="A9" s="3">
        <v>1267</v>
      </c>
      <c r="H9" s="4">
        <v>0.74285489157975837</v>
      </c>
      <c r="I9" s="4">
        <v>0.26968654424132377</v>
      </c>
    </row>
    <row r="10" spans="1:30" x14ac:dyDescent="0.25">
      <c r="A10" s="3">
        <v>1268</v>
      </c>
      <c r="G10" s="4">
        <v>1.6435795186956286</v>
      </c>
      <c r="H10" s="4">
        <v>0.81825562009839936</v>
      </c>
      <c r="I10" s="4">
        <v>0.28875679235788421</v>
      </c>
      <c r="J10" s="4">
        <f t="shared" ref="J10" si="2">G10/H10/1.05</f>
        <v>1.9129887884435588</v>
      </c>
      <c r="K10" s="4">
        <f t="shared" ref="K10" si="3">G10/I10/1.05</f>
        <v>5.4208727508966277</v>
      </c>
    </row>
    <row r="11" spans="1:30" x14ac:dyDescent="0.25">
      <c r="A11" s="3">
        <v>1269</v>
      </c>
      <c r="G11" s="4">
        <v>1.6826260478063908</v>
      </c>
      <c r="H11" s="4">
        <v>0.80641584656546439</v>
      </c>
      <c r="I11" s="4">
        <v>0.31472102320985695</v>
      </c>
      <c r="J11" s="4">
        <f t="shared" ref="J11:J14" si="4">G11/H11/1.05</f>
        <v>1.9871893697723337</v>
      </c>
      <c r="K11" s="4">
        <f t="shared" ref="K11:K14" si="5">G11/I11/1.05</f>
        <v>5.091814272738608</v>
      </c>
    </row>
    <row r="12" spans="1:30" x14ac:dyDescent="0.25">
      <c r="A12" s="3">
        <v>1270</v>
      </c>
      <c r="G12" s="4">
        <v>1.6031840719581409</v>
      </c>
      <c r="H12" s="4">
        <v>0.85579716096981551</v>
      </c>
      <c r="I12" s="4">
        <v>0.29951633083524593</v>
      </c>
      <c r="J12" s="4">
        <f t="shared" si="4"/>
        <v>1.7841166609657872</v>
      </c>
      <c r="K12" s="4">
        <f t="shared" si="5"/>
        <v>5.0976918989213083</v>
      </c>
    </row>
    <row r="13" spans="1:30" x14ac:dyDescent="0.25">
      <c r="A13" s="3">
        <v>1271</v>
      </c>
      <c r="G13" s="4">
        <v>1.6560904875377964</v>
      </c>
      <c r="H13" s="4">
        <v>0.91205537329006747</v>
      </c>
      <c r="I13" s="4">
        <v>0.32941760446225393</v>
      </c>
      <c r="J13" s="4">
        <f t="shared" si="4"/>
        <v>1.7293128048363187</v>
      </c>
      <c r="K13" s="4">
        <f t="shared" si="5"/>
        <v>4.7879318360200385</v>
      </c>
    </row>
    <row r="14" spans="1:30" x14ac:dyDescent="0.25">
      <c r="A14" s="3">
        <v>1272</v>
      </c>
      <c r="G14" s="4">
        <v>1.6138113777673433</v>
      </c>
      <c r="H14" s="4">
        <v>0.86701557653720196</v>
      </c>
      <c r="I14" s="4">
        <v>0.3421735822694062</v>
      </c>
      <c r="J14" s="4">
        <f t="shared" si="4"/>
        <v>1.7727054259622417</v>
      </c>
      <c r="K14" s="4">
        <f t="shared" si="5"/>
        <v>4.4917646965251983</v>
      </c>
    </row>
    <row r="15" spans="1:30" x14ac:dyDescent="0.25">
      <c r="A15" s="3">
        <v>1273</v>
      </c>
      <c r="G15" s="4">
        <v>1.7105892412812653</v>
      </c>
      <c r="H15" s="4">
        <v>0.83330767614244539</v>
      </c>
      <c r="I15" s="4">
        <v>0.32036916354578887</v>
      </c>
      <c r="J15" s="4">
        <f t="shared" ref="J15:J78" si="6">G15/H15/1.05</f>
        <v>1.955019325257696</v>
      </c>
      <c r="K15" s="4">
        <f t="shared" ref="K15:K78" si="7">G15/I15/1.05</f>
        <v>5.0851729695614667</v>
      </c>
    </row>
    <row r="16" spans="1:30" x14ac:dyDescent="0.25">
      <c r="A16" s="3">
        <v>1274</v>
      </c>
      <c r="G16" s="4">
        <v>1.7297780348154652</v>
      </c>
      <c r="H16" s="4">
        <v>0.92097239111655582</v>
      </c>
      <c r="I16" s="4">
        <v>0.35209331076189027</v>
      </c>
      <c r="J16" s="4">
        <f t="shared" si="6"/>
        <v>1.7887698568335404</v>
      </c>
      <c r="K16" s="4">
        <f t="shared" si="7"/>
        <v>4.678895059495451</v>
      </c>
    </row>
    <row r="17" spans="1:11" x14ac:dyDescent="0.25">
      <c r="A17" s="3">
        <v>1275</v>
      </c>
      <c r="G17" s="4">
        <v>1.7242781458072338</v>
      </c>
      <c r="H17" s="4">
        <v>0.8016434232643489</v>
      </c>
      <c r="I17" s="4">
        <v>0.32175484762937695</v>
      </c>
      <c r="J17" s="4">
        <f t="shared" si="6"/>
        <v>2.0485038796757347</v>
      </c>
      <c r="K17" s="4">
        <f t="shared" si="7"/>
        <v>5.1037915194525327</v>
      </c>
    </row>
    <row r="18" spans="1:11" x14ac:dyDescent="0.25">
      <c r="A18" s="3">
        <v>1276</v>
      </c>
      <c r="G18" s="4">
        <v>1.786015206513266</v>
      </c>
      <c r="H18" s="4">
        <v>0.84883657220881892</v>
      </c>
      <c r="I18" s="4">
        <v>0.31687036319636974</v>
      </c>
      <c r="J18" s="4">
        <f t="shared" si="6"/>
        <v>2.0038802745265309</v>
      </c>
      <c r="K18" s="4">
        <f t="shared" si="7"/>
        <v>5.3680213137883479</v>
      </c>
    </row>
    <row r="19" spans="1:11" x14ac:dyDescent="0.25">
      <c r="A19" s="3">
        <v>1277</v>
      </c>
      <c r="G19" s="4">
        <v>1.6559464139326734</v>
      </c>
      <c r="H19" s="4">
        <v>0.82416985586887925</v>
      </c>
      <c r="I19" s="4">
        <v>0.3494753026275404</v>
      </c>
      <c r="J19" s="4">
        <f t="shared" si="6"/>
        <v>1.9135519353961041</v>
      </c>
      <c r="K19" s="4">
        <f t="shared" si="7"/>
        <v>4.512741847379802</v>
      </c>
    </row>
    <row r="20" spans="1:11" x14ac:dyDescent="0.25">
      <c r="A20" s="3">
        <v>1278</v>
      </c>
      <c r="G20" s="4">
        <v>1.6257268314979207</v>
      </c>
      <c r="H20" s="4">
        <v>0.76879165992861276</v>
      </c>
      <c r="I20" s="4">
        <v>0.31379297582346388</v>
      </c>
      <c r="J20" s="4">
        <f t="shared" si="6"/>
        <v>2.0139542984077488</v>
      </c>
      <c r="K20" s="4">
        <f t="shared" si="7"/>
        <v>4.9341807732634493</v>
      </c>
    </row>
    <row r="21" spans="1:11" x14ac:dyDescent="0.25">
      <c r="A21" s="3">
        <v>1279</v>
      </c>
      <c r="G21" s="4">
        <v>1.7287858587215479</v>
      </c>
      <c r="H21" s="4">
        <v>0.79587149386000178</v>
      </c>
      <c r="I21" s="4">
        <v>0.3064657273939938</v>
      </c>
      <c r="J21" s="4">
        <f t="shared" si="6"/>
        <v>2.0687544852329798</v>
      </c>
      <c r="K21" s="4">
        <f t="shared" si="7"/>
        <v>5.3724203896876537</v>
      </c>
    </row>
    <row r="22" spans="1:11" x14ac:dyDescent="0.25">
      <c r="A22" s="3">
        <v>1280</v>
      </c>
      <c r="G22" s="4">
        <v>1.8546667797285179</v>
      </c>
      <c r="H22" s="4">
        <v>0.78346825312355395</v>
      </c>
      <c r="I22" s="4">
        <v>0.29757782558301432</v>
      </c>
      <c r="J22" s="4">
        <f t="shared" si="6"/>
        <v>2.2545257028412156</v>
      </c>
      <c r="K22" s="4">
        <f t="shared" si="7"/>
        <v>5.9357558331724789</v>
      </c>
    </row>
    <row r="23" spans="1:11" x14ac:dyDescent="0.25">
      <c r="A23" s="3">
        <v>1281</v>
      </c>
      <c r="G23" s="4">
        <v>1.8084829530577204</v>
      </c>
      <c r="H23" s="4">
        <v>0.85346854328052357</v>
      </c>
      <c r="I23" s="4">
        <v>0.31202358605734004</v>
      </c>
      <c r="J23" s="4">
        <f t="shared" si="6"/>
        <v>2.0180763904636505</v>
      </c>
      <c r="K23" s="4">
        <f t="shared" si="7"/>
        <v>5.5199824441518759</v>
      </c>
    </row>
    <row r="24" spans="1:11" x14ac:dyDescent="0.25">
      <c r="A24" s="3">
        <v>1282</v>
      </c>
      <c r="G24" s="4">
        <v>1.7574949061592626</v>
      </c>
      <c r="H24" s="4">
        <v>0.87738720218204247</v>
      </c>
      <c r="I24" s="4">
        <v>0.32924556126069882</v>
      </c>
      <c r="J24" s="4">
        <f t="shared" si="6"/>
        <v>1.9077149385925805</v>
      </c>
      <c r="K24" s="4">
        <f t="shared" si="7"/>
        <v>5.0837577464174259</v>
      </c>
    </row>
    <row r="25" spans="1:11" x14ac:dyDescent="0.25">
      <c r="A25" s="3">
        <v>1283</v>
      </c>
      <c r="G25" s="4">
        <v>1.7365532300139868</v>
      </c>
      <c r="H25" s="4">
        <v>0.88916217893390992</v>
      </c>
      <c r="I25" s="4">
        <v>0.30833246826259486</v>
      </c>
      <c r="J25" s="4">
        <f t="shared" si="6"/>
        <v>1.8600208806045817</v>
      </c>
      <c r="K25" s="4">
        <f t="shared" si="7"/>
        <v>5.3638860298436386</v>
      </c>
    </row>
    <row r="26" spans="1:11" x14ac:dyDescent="0.25">
      <c r="A26" s="3">
        <v>1284</v>
      </c>
      <c r="G26" s="4">
        <v>1.9077353278682743</v>
      </c>
      <c r="H26" s="4">
        <v>0.77847304248817362</v>
      </c>
      <c r="I26" s="4">
        <v>0.29864693503406464</v>
      </c>
      <c r="J26" s="4">
        <f t="shared" si="6"/>
        <v>2.3339161271902067</v>
      </c>
      <c r="K26" s="4">
        <f t="shared" si="7"/>
        <v>6.0837416203140844</v>
      </c>
    </row>
    <row r="27" spans="1:11" x14ac:dyDescent="0.25">
      <c r="A27" s="3">
        <v>1285</v>
      </c>
      <c r="G27" s="4">
        <v>1.8164846936445893</v>
      </c>
      <c r="H27" s="4">
        <v>0.7738180540829418</v>
      </c>
      <c r="I27" s="4">
        <v>0.28600547752219341</v>
      </c>
      <c r="J27" s="4">
        <f t="shared" si="6"/>
        <v>2.2356488238942376</v>
      </c>
      <c r="K27" s="4">
        <f t="shared" si="7"/>
        <v>6.0487842313593916</v>
      </c>
    </row>
    <row r="28" spans="1:11" x14ac:dyDescent="0.25">
      <c r="A28" s="3">
        <v>1286</v>
      </c>
      <c r="G28" s="4">
        <v>1.7008939169391879</v>
      </c>
      <c r="H28" s="4">
        <v>0.75844650443605399</v>
      </c>
      <c r="I28" s="4">
        <v>0.29206935735371869</v>
      </c>
      <c r="J28" s="4">
        <f t="shared" si="6"/>
        <v>2.1358117666030969</v>
      </c>
      <c r="K28" s="4">
        <f t="shared" si="7"/>
        <v>5.5462818256270845</v>
      </c>
    </row>
    <row r="29" spans="1:11" x14ac:dyDescent="0.25">
      <c r="A29" s="3">
        <v>1287</v>
      </c>
      <c r="G29" s="4">
        <v>1.7591396360147129</v>
      </c>
      <c r="H29" s="4">
        <v>0.63192095626088007</v>
      </c>
      <c r="I29" s="4">
        <v>0.26144821150865566</v>
      </c>
      <c r="J29" s="4">
        <f t="shared" si="6"/>
        <v>2.651235198516062</v>
      </c>
      <c r="K29" s="4">
        <f t="shared" si="7"/>
        <v>6.4080418536858428</v>
      </c>
    </row>
    <row r="30" spans="1:11" x14ac:dyDescent="0.25">
      <c r="A30" s="3">
        <v>1288</v>
      </c>
      <c r="G30" s="4">
        <v>1.6884496589846565</v>
      </c>
      <c r="H30" s="4">
        <v>0.63895048568371715</v>
      </c>
      <c r="I30" s="4">
        <v>0.24649461637182343</v>
      </c>
      <c r="J30" s="4">
        <f t="shared" si="6"/>
        <v>2.5167009499185053</v>
      </c>
      <c r="K30" s="4">
        <f t="shared" si="7"/>
        <v>6.523660913735541</v>
      </c>
    </row>
    <row r="31" spans="1:11" x14ac:dyDescent="0.25">
      <c r="A31" s="3">
        <v>1289</v>
      </c>
      <c r="G31" s="4">
        <v>1.654729326240179</v>
      </c>
      <c r="H31" s="4">
        <v>0.71773783924964984</v>
      </c>
      <c r="I31" s="4">
        <v>0.27007257314245697</v>
      </c>
      <c r="J31" s="4">
        <f t="shared" si="6"/>
        <v>2.1956940340568538</v>
      </c>
      <c r="K31" s="4">
        <f t="shared" si="7"/>
        <v>5.8352193016876459</v>
      </c>
    </row>
    <row r="32" spans="1:11" x14ac:dyDescent="0.25">
      <c r="A32" s="3">
        <v>1290</v>
      </c>
      <c r="G32" s="4">
        <v>1.6675747849602076</v>
      </c>
      <c r="H32" s="4">
        <v>0.88289620186560092</v>
      </c>
      <c r="I32" s="4">
        <v>0.31815046556390764</v>
      </c>
      <c r="J32" s="4">
        <f t="shared" si="6"/>
        <v>1.7988144682364635</v>
      </c>
      <c r="K32" s="4">
        <f t="shared" si="7"/>
        <v>4.9918721918319671</v>
      </c>
    </row>
    <row r="33" spans="1:11" x14ac:dyDescent="0.25">
      <c r="A33" s="3">
        <v>1291</v>
      </c>
      <c r="G33" s="4">
        <v>1.8315797509552445</v>
      </c>
      <c r="H33" s="4">
        <v>0.84353772053547371</v>
      </c>
      <c r="I33" s="4">
        <v>0.33424513224599256</v>
      </c>
      <c r="J33" s="4">
        <f t="shared" si="6"/>
        <v>2.0679118729499266</v>
      </c>
      <c r="K33" s="4">
        <f t="shared" si="7"/>
        <v>5.2188094882789047</v>
      </c>
    </row>
    <row r="34" spans="1:11" x14ac:dyDescent="0.25">
      <c r="A34" s="3">
        <v>1292</v>
      </c>
      <c r="G34" s="4">
        <v>1.7615490189195844</v>
      </c>
      <c r="H34" s="4">
        <v>0.83501255009091813</v>
      </c>
      <c r="I34" s="4">
        <v>0.33416056076852352</v>
      </c>
      <c r="J34" s="4">
        <f t="shared" si="6"/>
        <v>2.0091503201020124</v>
      </c>
      <c r="K34" s="4">
        <f t="shared" si="7"/>
        <v>5.0205378170480817</v>
      </c>
    </row>
    <row r="35" spans="1:11" x14ac:dyDescent="0.25">
      <c r="A35" s="3">
        <v>1293</v>
      </c>
      <c r="G35" s="4">
        <v>1.7164529898939442</v>
      </c>
      <c r="H35" s="4">
        <v>0.98838424625753851</v>
      </c>
      <c r="I35" s="4">
        <v>0.35804763939968193</v>
      </c>
      <c r="J35" s="4">
        <f t="shared" si="6"/>
        <v>1.6539287624444567</v>
      </c>
      <c r="K35" s="4">
        <f t="shared" si="7"/>
        <v>4.5656414212733392</v>
      </c>
    </row>
    <row r="36" spans="1:11" x14ac:dyDescent="0.25">
      <c r="A36" s="3">
        <v>1294</v>
      </c>
      <c r="G36" s="4">
        <v>1.7965564447292672</v>
      </c>
      <c r="H36" s="4">
        <v>1.0662256656373441</v>
      </c>
      <c r="I36" s="4">
        <v>0.36747029802384629</v>
      </c>
      <c r="J36" s="4">
        <f t="shared" si="6"/>
        <v>1.6047317120383056</v>
      </c>
      <c r="K36" s="4">
        <f t="shared" si="7"/>
        <v>4.6561753345473509</v>
      </c>
    </row>
    <row r="37" spans="1:11" x14ac:dyDescent="0.25">
      <c r="A37" s="3">
        <v>1295</v>
      </c>
      <c r="G37" s="4">
        <v>1.757694217382354</v>
      </c>
      <c r="H37" s="4">
        <v>0.91318835288637101</v>
      </c>
      <c r="I37" s="4">
        <v>0.36421794035685667</v>
      </c>
      <c r="J37" s="4">
        <f t="shared" si="6"/>
        <v>1.8331316726215361</v>
      </c>
      <c r="K37" s="4">
        <f t="shared" si="7"/>
        <v>4.5961340924198781</v>
      </c>
    </row>
    <row r="38" spans="1:11" x14ac:dyDescent="0.25">
      <c r="A38" s="3">
        <v>1296</v>
      </c>
      <c r="G38" s="4">
        <v>1.7102612666422343</v>
      </c>
      <c r="H38" s="4">
        <v>0.77731947404440538</v>
      </c>
      <c r="I38" s="4">
        <v>0.30935370076421875</v>
      </c>
      <c r="J38" s="4">
        <f t="shared" si="6"/>
        <v>2.0954321978712405</v>
      </c>
      <c r="K38" s="4">
        <f t="shared" si="7"/>
        <v>5.2652360386224339</v>
      </c>
    </row>
    <row r="39" spans="1:11" x14ac:dyDescent="0.25">
      <c r="A39" s="3">
        <v>1297</v>
      </c>
      <c r="G39" s="4">
        <v>1.7020068355906228</v>
      </c>
      <c r="H39" s="4">
        <v>0.83817338870390157</v>
      </c>
      <c r="I39" s="4">
        <v>0.30593188732616594</v>
      </c>
      <c r="J39" s="4">
        <f t="shared" si="6"/>
        <v>1.9339183430116254</v>
      </c>
      <c r="K39" s="4">
        <f t="shared" si="7"/>
        <v>5.2984306579017071</v>
      </c>
    </row>
    <row r="40" spans="1:11" x14ac:dyDescent="0.25">
      <c r="A40" s="3">
        <v>1298</v>
      </c>
      <c r="G40" s="4">
        <v>1.6948725501506134</v>
      </c>
      <c r="H40" s="4">
        <v>0.81841943529198002</v>
      </c>
      <c r="I40" s="4">
        <v>0.34307381851229851</v>
      </c>
      <c r="J40" s="4">
        <f t="shared" si="6"/>
        <v>1.972294723060803</v>
      </c>
      <c r="K40" s="4">
        <f t="shared" si="7"/>
        <v>4.7050058802983532</v>
      </c>
    </row>
    <row r="41" spans="1:11" x14ac:dyDescent="0.25">
      <c r="A41" s="3">
        <v>1299</v>
      </c>
      <c r="G41" s="4">
        <v>1.7219306742752709</v>
      </c>
      <c r="H41" s="4">
        <v>0.91904229676386606</v>
      </c>
      <c r="I41" s="4">
        <v>0.3760291731701545</v>
      </c>
      <c r="J41" s="4">
        <f t="shared" si="6"/>
        <v>1.784394452001608</v>
      </c>
      <c r="K41" s="4">
        <f t="shared" si="7"/>
        <v>4.3611881537664159</v>
      </c>
    </row>
    <row r="42" spans="1:11" x14ac:dyDescent="0.25">
      <c r="A42" s="3">
        <v>1300</v>
      </c>
      <c r="G42" s="4">
        <v>1.8538344066512125</v>
      </c>
      <c r="H42" s="4">
        <v>0.82256822723211709</v>
      </c>
      <c r="I42" s="4">
        <v>0.32985399318422087</v>
      </c>
      <c r="J42" s="4">
        <f t="shared" si="6"/>
        <v>2.1463953010974306</v>
      </c>
      <c r="K42" s="4">
        <f t="shared" si="7"/>
        <v>5.3525396516179509</v>
      </c>
    </row>
    <row r="43" spans="1:11" x14ac:dyDescent="0.25">
      <c r="A43" s="3">
        <v>1301</v>
      </c>
      <c r="G43" s="4">
        <v>1.8311501127442029</v>
      </c>
      <c r="H43" s="4">
        <v>0.82200201676348295</v>
      </c>
      <c r="I43" s="4">
        <v>0.31504042649668362</v>
      </c>
      <c r="J43" s="4">
        <f t="shared" si="6"/>
        <v>2.121591495838878</v>
      </c>
      <c r="K43" s="4">
        <f t="shared" si="7"/>
        <v>5.5356466715111265</v>
      </c>
    </row>
    <row r="44" spans="1:11" x14ac:dyDescent="0.25">
      <c r="A44" s="3">
        <v>1302</v>
      </c>
      <c r="G44" s="4">
        <v>1.7773458328391443</v>
      </c>
      <c r="H44" s="4">
        <v>0.82320619000087725</v>
      </c>
      <c r="I44" s="4">
        <v>0.31632107192172254</v>
      </c>
      <c r="J44" s="4">
        <f t="shared" si="6"/>
        <v>2.0562409971526785</v>
      </c>
      <c r="K44" s="4">
        <f t="shared" si="7"/>
        <v>5.3512410877532135</v>
      </c>
    </row>
    <row r="45" spans="1:11" x14ac:dyDescent="0.25">
      <c r="A45" s="3">
        <v>1303</v>
      </c>
      <c r="G45" s="4">
        <v>1.7551458280184715</v>
      </c>
      <c r="H45" s="4">
        <v>0.77596557010123224</v>
      </c>
      <c r="I45" s="4">
        <v>0.30541781343033231</v>
      </c>
      <c r="J45" s="4">
        <f t="shared" si="6"/>
        <v>2.1541773496955732</v>
      </c>
      <c r="K45" s="4">
        <f t="shared" si="7"/>
        <v>5.4730516091425754</v>
      </c>
    </row>
    <row r="46" spans="1:11" x14ac:dyDescent="0.25">
      <c r="A46" s="3">
        <v>1304</v>
      </c>
      <c r="G46" s="4">
        <v>1.8386677240673994</v>
      </c>
      <c r="H46" s="4">
        <v>0.84696365623442726</v>
      </c>
      <c r="I46" s="4">
        <v>0.30097073868338892</v>
      </c>
      <c r="J46" s="4">
        <f t="shared" si="6"/>
        <v>2.0675174256529676</v>
      </c>
      <c r="K46" s="4">
        <f t="shared" si="7"/>
        <v>5.8182138430458474</v>
      </c>
    </row>
    <row r="47" spans="1:11" x14ac:dyDescent="0.25">
      <c r="A47" s="3">
        <v>1305</v>
      </c>
      <c r="G47" s="4">
        <v>1.79048215936331</v>
      </c>
      <c r="H47" s="4">
        <v>0.81115632972330842</v>
      </c>
      <c r="I47" s="4">
        <v>0.30923464426109953</v>
      </c>
      <c r="J47" s="4">
        <f t="shared" si="6"/>
        <v>2.1022101926236552</v>
      </c>
      <c r="K47" s="4">
        <f t="shared" si="7"/>
        <v>5.5143275043780182</v>
      </c>
    </row>
    <row r="48" spans="1:11" x14ac:dyDescent="0.25">
      <c r="A48" s="3">
        <v>1306</v>
      </c>
      <c r="G48" s="4">
        <v>1.6614527102978838</v>
      </c>
      <c r="H48" s="4">
        <v>0.78106311117025662</v>
      </c>
      <c r="I48" s="4">
        <v>0.31747210739401399</v>
      </c>
      <c r="J48" s="4">
        <f t="shared" si="6"/>
        <v>2.0258745957143209</v>
      </c>
      <c r="K48" s="4">
        <f t="shared" si="7"/>
        <v>4.9841730272246538</v>
      </c>
    </row>
    <row r="49" spans="1:11" x14ac:dyDescent="0.25">
      <c r="A49" s="3">
        <v>1307</v>
      </c>
      <c r="G49" s="4">
        <v>1.6466409851606629</v>
      </c>
      <c r="H49" s="4">
        <v>0.86019623535725676</v>
      </c>
      <c r="I49" s="4">
        <v>0.33464185139020691</v>
      </c>
      <c r="J49" s="4">
        <f t="shared" si="6"/>
        <v>1.8231066880053299</v>
      </c>
      <c r="K49" s="4">
        <f t="shared" si="7"/>
        <v>4.6862922350026039</v>
      </c>
    </row>
    <row r="50" spans="1:11" x14ac:dyDescent="0.25">
      <c r="A50" s="3">
        <v>1308</v>
      </c>
      <c r="G50" s="4">
        <v>1.7367317568621552</v>
      </c>
      <c r="H50" s="4">
        <v>0.97361241469668369</v>
      </c>
      <c r="I50" s="4">
        <v>0.35376834289372833</v>
      </c>
      <c r="J50" s="4">
        <f t="shared" si="6"/>
        <v>1.6988590322627672</v>
      </c>
      <c r="K50" s="4">
        <f t="shared" si="7"/>
        <v>4.6754614364335394</v>
      </c>
    </row>
    <row r="51" spans="1:11" x14ac:dyDescent="0.25">
      <c r="A51" s="3">
        <v>1309</v>
      </c>
      <c r="G51" s="4">
        <v>1.7006889715704032</v>
      </c>
      <c r="H51" s="4">
        <v>1.0988548686634847</v>
      </c>
      <c r="I51" s="4">
        <v>0.40616477995435513</v>
      </c>
      <c r="J51" s="4">
        <f t="shared" si="6"/>
        <v>1.4739924521770709</v>
      </c>
      <c r="K51" s="4">
        <f t="shared" si="7"/>
        <v>3.9877996871861354</v>
      </c>
    </row>
    <row r="52" spans="1:11" x14ac:dyDescent="0.25">
      <c r="A52" s="3">
        <v>1310</v>
      </c>
      <c r="G52" s="4">
        <v>1.8707532296197418</v>
      </c>
      <c r="H52" s="4">
        <v>1.0573751482037794</v>
      </c>
      <c r="I52" s="4">
        <v>0.42047502663204495</v>
      </c>
      <c r="J52" s="4">
        <f t="shared" si="6"/>
        <v>1.6849930183451078</v>
      </c>
      <c r="K52" s="4">
        <f t="shared" si="7"/>
        <v>4.2372783866998125</v>
      </c>
    </row>
    <row r="53" spans="1:11" x14ac:dyDescent="0.25">
      <c r="A53" s="3">
        <v>1311</v>
      </c>
      <c r="G53" s="4">
        <v>1.7665905505259125</v>
      </c>
      <c r="H53" s="4">
        <v>0.86718126500945414</v>
      </c>
      <c r="I53" s="4">
        <v>0.37929407605117371</v>
      </c>
      <c r="J53" s="4">
        <f t="shared" si="6"/>
        <v>1.9401562958797511</v>
      </c>
      <c r="K53" s="4">
        <f t="shared" si="7"/>
        <v>4.4357855743311525</v>
      </c>
    </row>
    <row r="54" spans="1:11" x14ac:dyDescent="0.25">
      <c r="A54" s="3">
        <v>1312</v>
      </c>
      <c r="G54" s="4">
        <v>1.7699371657048357</v>
      </c>
      <c r="H54" s="4">
        <v>0.8926149868830644</v>
      </c>
      <c r="I54" s="4">
        <v>0.34782338351154596</v>
      </c>
      <c r="J54" s="4">
        <f t="shared" si="6"/>
        <v>1.8884451508198141</v>
      </c>
      <c r="K54" s="4">
        <f t="shared" si="7"/>
        <v>4.8462941925020395</v>
      </c>
    </row>
    <row r="55" spans="1:11" x14ac:dyDescent="0.25">
      <c r="A55" s="3">
        <v>1313</v>
      </c>
      <c r="G55" s="4">
        <v>1.8001002294035027</v>
      </c>
      <c r="H55" s="4">
        <v>0.93952199606409892</v>
      </c>
      <c r="I55" s="4">
        <v>0.36178624328934827</v>
      </c>
      <c r="J55" s="4">
        <f t="shared" si="6"/>
        <v>1.8247376623883906</v>
      </c>
      <c r="K55" s="4">
        <f t="shared" si="7"/>
        <v>4.7386577092411892</v>
      </c>
    </row>
    <row r="56" spans="1:11" x14ac:dyDescent="0.25">
      <c r="A56" s="3">
        <v>1314</v>
      </c>
      <c r="G56" s="4">
        <v>1.7917413108612368</v>
      </c>
      <c r="H56" s="4">
        <v>1.1109104036202271</v>
      </c>
      <c r="I56" s="4">
        <v>0.39692303694943315</v>
      </c>
      <c r="J56" s="4">
        <f t="shared" si="6"/>
        <v>1.5360557345555952</v>
      </c>
      <c r="K56" s="4">
        <f t="shared" si="7"/>
        <v>4.2991213338814438</v>
      </c>
    </row>
    <row r="57" spans="1:11" x14ac:dyDescent="0.25">
      <c r="A57" s="3">
        <v>1315</v>
      </c>
      <c r="G57" s="4">
        <v>1.8155554361976451</v>
      </c>
      <c r="H57" s="4">
        <v>1.6184315034588825</v>
      </c>
      <c r="I57" s="4">
        <v>0.51518760921494444</v>
      </c>
      <c r="J57" s="4">
        <f t="shared" si="6"/>
        <v>1.0683803495736004</v>
      </c>
      <c r="K57" s="4">
        <f t="shared" si="7"/>
        <v>3.3562538859604456</v>
      </c>
    </row>
    <row r="58" spans="1:11" x14ac:dyDescent="0.25">
      <c r="A58" s="3">
        <v>1316</v>
      </c>
      <c r="G58" s="4">
        <v>1.9481368345336705</v>
      </c>
      <c r="H58" s="4">
        <v>1.6799512191810164</v>
      </c>
      <c r="I58" s="4">
        <v>0.670580624125233</v>
      </c>
      <c r="J58" s="4">
        <f t="shared" si="6"/>
        <v>1.1044180287247216</v>
      </c>
      <c r="K58" s="4">
        <f t="shared" si="7"/>
        <v>2.7668088624867502</v>
      </c>
    </row>
    <row r="59" spans="1:11" x14ac:dyDescent="0.25">
      <c r="A59" s="3">
        <v>1317</v>
      </c>
      <c r="G59" s="4">
        <v>2.1168119217988233</v>
      </c>
      <c r="H59" s="4">
        <v>1.1969717256364925</v>
      </c>
      <c r="I59" s="4">
        <v>0.47831746071693149</v>
      </c>
      <c r="J59" s="4">
        <f t="shared" si="6"/>
        <v>1.6842597957124665</v>
      </c>
      <c r="K59" s="4">
        <f t="shared" si="7"/>
        <v>4.2147977434743789</v>
      </c>
    </row>
    <row r="60" spans="1:11" x14ac:dyDescent="0.25">
      <c r="A60" s="3">
        <v>1318</v>
      </c>
      <c r="G60" s="4">
        <v>2.0365604813791127</v>
      </c>
      <c r="H60" s="4">
        <v>0.89862713582076892</v>
      </c>
      <c r="I60" s="4">
        <v>0.36172161350389898</v>
      </c>
      <c r="J60" s="4">
        <f t="shared" si="6"/>
        <v>2.1583828637288107</v>
      </c>
      <c r="K60" s="4">
        <f t="shared" si="7"/>
        <v>5.3620832663247633</v>
      </c>
    </row>
    <row r="61" spans="1:11" x14ac:dyDescent="0.25">
      <c r="A61" s="3">
        <v>1319</v>
      </c>
      <c r="G61" s="4">
        <v>1.8941512449498363</v>
      </c>
      <c r="H61" s="4">
        <v>0.89517633230056759</v>
      </c>
      <c r="I61" s="4">
        <v>0.32918142086870289</v>
      </c>
      <c r="J61" s="4">
        <f t="shared" si="6"/>
        <v>2.0151935451452374</v>
      </c>
      <c r="K61" s="4">
        <f t="shared" si="7"/>
        <v>5.4801196308658486</v>
      </c>
    </row>
    <row r="62" spans="1:11" x14ac:dyDescent="0.25">
      <c r="A62" s="3">
        <v>1320</v>
      </c>
      <c r="G62" s="4">
        <v>2.1360931855791581</v>
      </c>
      <c r="H62" s="4">
        <v>1.0192700847414256</v>
      </c>
      <c r="I62" s="4">
        <v>0.38544312886475046</v>
      </c>
      <c r="J62" s="4">
        <f t="shared" si="6"/>
        <v>1.9959130488681349</v>
      </c>
      <c r="K62" s="4">
        <f t="shared" si="7"/>
        <v>5.2780146021754355</v>
      </c>
    </row>
    <row r="63" spans="1:11" x14ac:dyDescent="0.25">
      <c r="A63" s="3">
        <v>1321</v>
      </c>
      <c r="G63" s="4">
        <v>2.0045170247987376</v>
      </c>
      <c r="H63" s="4">
        <v>1.2996099993733343</v>
      </c>
      <c r="I63" s="4">
        <v>0.4549651870758219</v>
      </c>
      <c r="J63" s="4">
        <f t="shared" si="6"/>
        <v>1.4689513269844001</v>
      </c>
      <c r="K63" s="4">
        <f t="shared" si="7"/>
        <v>4.1960657372747532</v>
      </c>
    </row>
    <row r="64" spans="1:11" x14ac:dyDescent="0.25">
      <c r="A64" s="3">
        <v>1322</v>
      </c>
      <c r="G64" s="4">
        <v>2.1452599768273894</v>
      </c>
      <c r="H64" s="4">
        <v>1.2211839653055587</v>
      </c>
      <c r="I64" s="4">
        <v>0.44912575059837662</v>
      </c>
      <c r="J64" s="4">
        <f t="shared" si="6"/>
        <v>1.6730523802156156</v>
      </c>
      <c r="K64" s="4">
        <f t="shared" si="7"/>
        <v>4.5490705823782118</v>
      </c>
    </row>
    <row r="65" spans="1:11" x14ac:dyDescent="0.25">
      <c r="A65" s="3">
        <v>1323</v>
      </c>
      <c r="G65" s="4">
        <v>1.9668855375950471</v>
      </c>
      <c r="H65" s="4">
        <v>1.0676835705724215</v>
      </c>
      <c r="I65" s="4">
        <v>0.39748353356708838</v>
      </c>
      <c r="J65" s="4">
        <f t="shared" si="6"/>
        <v>1.7544751770553078</v>
      </c>
      <c r="K65" s="4">
        <f t="shared" si="7"/>
        <v>4.7127092403261139</v>
      </c>
    </row>
    <row r="66" spans="1:11" x14ac:dyDescent="0.25">
      <c r="A66" s="3">
        <v>1324</v>
      </c>
      <c r="G66" s="4">
        <v>1.9762394010286894</v>
      </c>
      <c r="H66" s="4">
        <v>1.0438364576426136</v>
      </c>
      <c r="I66" s="4">
        <v>0.38410538305885272</v>
      </c>
      <c r="J66" s="4">
        <f t="shared" si="6"/>
        <v>1.8030916137332946</v>
      </c>
      <c r="K66" s="4">
        <f t="shared" si="7"/>
        <v>4.9000426598970241</v>
      </c>
    </row>
    <row r="67" spans="1:11" x14ac:dyDescent="0.25">
      <c r="A67" s="3">
        <v>1325</v>
      </c>
      <c r="G67" s="4">
        <v>2.0189883040135639</v>
      </c>
      <c r="H67" s="4">
        <v>0.95017777642186219</v>
      </c>
      <c r="I67" s="4">
        <v>0.3865178557841622</v>
      </c>
      <c r="J67" s="4">
        <f t="shared" si="6"/>
        <v>2.023669729535678</v>
      </c>
      <c r="K67" s="4">
        <f t="shared" si="7"/>
        <v>4.9747921733690621</v>
      </c>
    </row>
    <row r="68" spans="1:11" x14ac:dyDescent="0.25">
      <c r="A68" s="3">
        <v>1326</v>
      </c>
      <c r="G68" s="4">
        <v>1.9210954041609725</v>
      </c>
      <c r="H68" s="4">
        <v>0.79959202843801358</v>
      </c>
      <c r="I68" s="4">
        <v>0.31890480837940194</v>
      </c>
      <c r="J68" s="4">
        <f t="shared" si="6"/>
        <v>2.2881852314155906</v>
      </c>
      <c r="K68" s="4">
        <f t="shared" si="7"/>
        <v>5.7371811981360903</v>
      </c>
    </row>
    <row r="69" spans="1:11" x14ac:dyDescent="0.25">
      <c r="A69" s="3">
        <v>1327</v>
      </c>
      <c r="G69" s="4">
        <v>1.9053414785636942</v>
      </c>
      <c r="H69" s="4">
        <v>0.76318109076407248</v>
      </c>
      <c r="I69" s="4">
        <v>0.30674555991197006</v>
      </c>
      <c r="J69" s="4">
        <f t="shared" si="6"/>
        <v>2.3776937792689448</v>
      </c>
      <c r="K69" s="4">
        <f t="shared" si="7"/>
        <v>5.9156876874963746</v>
      </c>
    </row>
    <row r="70" spans="1:11" x14ac:dyDescent="0.25">
      <c r="A70" s="3">
        <v>1328</v>
      </c>
      <c r="G70" s="4">
        <v>2.0647111678792083</v>
      </c>
      <c r="H70" s="4">
        <v>0.96879479019246528</v>
      </c>
      <c r="I70" s="4">
        <v>0.36002744138740234</v>
      </c>
      <c r="J70" s="4">
        <f t="shared" si="6"/>
        <v>2.0297297305508182</v>
      </c>
      <c r="K70" s="4">
        <f t="shared" si="7"/>
        <v>5.4617825265726934</v>
      </c>
    </row>
    <row r="71" spans="1:11" x14ac:dyDescent="0.25">
      <c r="A71" s="3">
        <v>1329</v>
      </c>
      <c r="G71" s="4">
        <v>1.9956181387874568</v>
      </c>
      <c r="H71" s="4">
        <v>1.0106557680331667</v>
      </c>
      <c r="I71" s="4">
        <v>0.38329273209153608</v>
      </c>
      <c r="J71" s="4">
        <f t="shared" si="6"/>
        <v>1.8805499990425325</v>
      </c>
      <c r="K71" s="4">
        <f t="shared" si="7"/>
        <v>4.9585826823171084</v>
      </c>
    </row>
    <row r="72" spans="1:11" x14ac:dyDescent="0.25">
      <c r="A72" s="3">
        <v>1330</v>
      </c>
      <c r="G72" s="4">
        <v>2.0258536075975586</v>
      </c>
      <c r="H72" s="4">
        <v>1.0651450715750537</v>
      </c>
      <c r="I72" s="4">
        <v>0.36439686584746828</v>
      </c>
      <c r="J72" s="4">
        <f t="shared" si="6"/>
        <v>1.8113817917169981</v>
      </c>
      <c r="K72" s="4">
        <f t="shared" si="7"/>
        <v>5.2947337615021253</v>
      </c>
    </row>
    <row r="73" spans="1:11" x14ac:dyDescent="0.25">
      <c r="A73" s="3">
        <v>1331</v>
      </c>
      <c r="G73" s="4">
        <v>1.9180572913096023</v>
      </c>
      <c r="H73" s="4">
        <v>1.080655173677264</v>
      </c>
      <c r="I73" s="4">
        <v>0.41658867180512238</v>
      </c>
      <c r="J73" s="4">
        <f t="shared" si="6"/>
        <v>1.6903830882544002</v>
      </c>
      <c r="K73" s="4">
        <f t="shared" si="7"/>
        <v>4.3849517604578496</v>
      </c>
    </row>
    <row r="74" spans="1:11" x14ac:dyDescent="0.25">
      <c r="A74" s="3">
        <v>1332</v>
      </c>
      <c r="G74" s="4">
        <v>1.9946124012011504</v>
      </c>
      <c r="H74" s="4">
        <v>0.8627308601989141</v>
      </c>
      <c r="I74" s="4">
        <v>0.3813136195178175</v>
      </c>
      <c r="J74" s="4">
        <f t="shared" si="6"/>
        <v>2.2018811960068572</v>
      </c>
      <c r="K74" s="4">
        <f t="shared" si="7"/>
        <v>4.9818069983677731</v>
      </c>
    </row>
    <row r="75" spans="1:11" x14ac:dyDescent="0.25">
      <c r="A75" s="3">
        <v>1333</v>
      </c>
      <c r="G75" s="4">
        <v>1.9649062737643985</v>
      </c>
      <c r="H75" s="4">
        <v>0.82259381877723858</v>
      </c>
      <c r="I75" s="4">
        <v>0.33396114973324798</v>
      </c>
      <c r="J75" s="4">
        <f t="shared" si="6"/>
        <v>2.2749250792192148</v>
      </c>
      <c r="K75" s="4">
        <f t="shared" si="7"/>
        <v>5.6034640850942736</v>
      </c>
    </row>
    <row r="76" spans="1:11" x14ac:dyDescent="0.25">
      <c r="A76" s="3">
        <v>1334</v>
      </c>
      <c r="G76" s="4">
        <v>1.8836465386171275</v>
      </c>
      <c r="H76" s="4">
        <v>0.81584588808989678</v>
      </c>
      <c r="I76" s="4">
        <v>0.32205363560917827</v>
      </c>
      <c r="J76" s="4">
        <f t="shared" si="6"/>
        <v>2.198882301898164</v>
      </c>
      <c r="K76" s="4">
        <f t="shared" si="7"/>
        <v>5.5703425952758847</v>
      </c>
    </row>
    <row r="77" spans="1:11" x14ac:dyDescent="0.25">
      <c r="A77" s="3">
        <v>1335</v>
      </c>
      <c r="G77" s="4">
        <v>1.9126249326200409</v>
      </c>
      <c r="H77" s="4">
        <v>0.89117569498245064</v>
      </c>
      <c r="I77" s="4">
        <v>0.32929532634832709</v>
      </c>
      <c r="J77" s="4">
        <f t="shared" si="6"/>
        <v>2.0439825335587729</v>
      </c>
      <c r="K77" s="4">
        <f t="shared" si="7"/>
        <v>5.531653227745494</v>
      </c>
    </row>
    <row r="78" spans="1:11" x14ac:dyDescent="0.25">
      <c r="A78" s="3">
        <v>1336</v>
      </c>
      <c r="G78" s="4">
        <v>1.9432802754929168</v>
      </c>
      <c r="H78" s="4">
        <v>0.8745329296900648</v>
      </c>
      <c r="I78" s="4">
        <v>0.33228174766990176</v>
      </c>
      <c r="J78" s="4">
        <f t="shared" si="6"/>
        <v>2.1162646444576634</v>
      </c>
      <c r="K78" s="4">
        <f t="shared" si="7"/>
        <v>5.5698007263271201</v>
      </c>
    </row>
    <row r="79" spans="1:11" x14ac:dyDescent="0.25">
      <c r="A79" s="3">
        <v>1337</v>
      </c>
      <c r="G79" s="4">
        <v>1.9618941484186048</v>
      </c>
      <c r="H79" s="4">
        <v>0.75412046072922578</v>
      </c>
      <c r="I79" s="4">
        <v>0.29785081229304</v>
      </c>
      <c r="J79" s="4">
        <f t="shared" ref="J79:J142" si="8">G79/H79/1.05</f>
        <v>2.4776819020859593</v>
      </c>
      <c r="K79" s="4">
        <f t="shared" ref="K79:K142" si="9">G79/I79/1.05</f>
        <v>6.2731761688238636</v>
      </c>
    </row>
    <row r="80" spans="1:11" x14ac:dyDescent="0.25">
      <c r="A80" s="3">
        <v>1338</v>
      </c>
      <c r="G80" s="4">
        <v>1.9289939717054065</v>
      </c>
      <c r="H80" s="4">
        <v>0.70829241778536889</v>
      </c>
      <c r="I80" s="4">
        <v>0.28419940173477343</v>
      </c>
      <c r="J80" s="4">
        <f t="shared" si="8"/>
        <v>2.5937551635158282</v>
      </c>
      <c r="K80" s="4">
        <f t="shared" si="9"/>
        <v>6.4642539875027705</v>
      </c>
    </row>
    <row r="81" spans="1:11" x14ac:dyDescent="0.25">
      <c r="A81" s="3">
        <v>1339</v>
      </c>
      <c r="G81" s="4">
        <v>1.9812548544396096</v>
      </c>
      <c r="H81" s="4">
        <v>0.84005735990218866</v>
      </c>
      <c r="I81" s="4">
        <v>0.28672515164552165</v>
      </c>
      <c r="J81" s="4">
        <f t="shared" si="8"/>
        <v>2.2461673157655344</v>
      </c>
      <c r="K81" s="4">
        <f t="shared" si="9"/>
        <v>6.5808994235474918</v>
      </c>
    </row>
    <row r="82" spans="1:11" x14ac:dyDescent="0.25">
      <c r="A82" s="3">
        <v>1340</v>
      </c>
      <c r="G82" s="4">
        <v>1.8280128614855118</v>
      </c>
      <c r="H82" s="4">
        <v>0.73016345906683167</v>
      </c>
      <c r="I82" s="4">
        <v>0.28862561604278575</v>
      </c>
      <c r="J82" s="4">
        <f t="shared" si="8"/>
        <v>2.3843491595857191</v>
      </c>
      <c r="K82" s="4">
        <f t="shared" si="9"/>
        <v>6.0319130846935005</v>
      </c>
    </row>
    <row r="83" spans="1:11" x14ac:dyDescent="0.25">
      <c r="A83" s="3">
        <v>1341</v>
      </c>
      <c r="G83" s="4">
        <v>1.8471213659497716</v>
      </c>
      <c r="H83" s="4">
        <v>0.69933663405354385</v>
      </c>
      <c r="I83" s="4">
        <v>0.2755935501192317</v>
      </c>
      <c r="J83" s="4">
        <f t="shared" si="8"/>
        <v>2.5154741221975807</v>
      </c>
      <c r="K83" s="4">
        <f t="shared" si="9"/>
        <v>6.3831798853977952</v>
      </c>
    </row>
    <row r="84" spans="1:11" x14ac:dyDescent="0.25">
      <c r="A84" s="3">
        <v>1342</v>
      </c>
      <c r="G84" s="4">
        <v>1.8591732670441958</v>
      </c>
      <c r="H84" s="4">
        <v>0.70747072885870232</v>
      </c>
      <c r="I84" s="4">
        <v>0.27467855441887634</v>
      </c>
      <c r="J84" s="4">
        <f t="shared" si="8"/>
        <v>2.5027766301584959</v>
      </c>
      <c r="K84" s="4">
        <f t="shared" si="9"/>
        <v>6.4462302506827109</v>
      </c>
    </row>
    <row r="85" spans="1:11" x14ac:dyDescent="0.25">
      <c r="A85" s="3">
        <v>1343</v>
      </c>
      <c r="G85" s="4">
        <v>1.9210359711470173</v>
      </c>
      <c r="H85" s="4">
        <v>0.77835401912368507</v>
      </c>
      <c r="I85" s="4">
        <v>0.30030442648626188</v>
      </c>
      <c r="J85" s="4">
        <f t="shared" si="8"/>
        <v>2.3505474665870989</v>
      </c>
      <c r="K85" s="4">
        <f t="shared" si="9"/>
        <v>6.092344655608203</v>
      </c>
    </row>
    <row r="86" spans="1:11" x14ac:dyDescent="0.25">
      <c r="A86" s="3">
        <v>1344</v>
      </c>
      <c r="G86" s="4">
        <v>1.8022216764283134</v>
      </c>
      <c r="H86" s="4">
        <v>0.6552674590243116</v>
      </c>
      <c r="I86" s="4">
        <v>0.28303955957046245</v>
      </c>
      <c r="J86" s="4">
        <f t="shared" si="8"/>
        <v>2.6193908654553102</v>
      </c>
      <c r="K86" s="4">
        <f t="shared" si="9"/>
        <v>6.0641756198433354</v>
      </c>
    </row>
    <row r="87" spans="1:11" x14ac:dyDescent="0.25">
      <c r="A87" s="3">
        <v>1345</v>
      </c>
      <c r="G87" s="4">
        <v>1.7826568583448119</v>
      </c>
      <c r="H87" s="4">
        <v>0.66054166484413512</v>
      </c>
      <c r="I87" s="4">
        <v>0.26486936578197218</v>
      </c>
      <c r="J87" s="4">
        <f t="shared" si="8"/>
        <v>2.5702669897734354</v>
      </c>
      <c r="K87" s="4">
        <f t="shared" si="9"/>
        <v>6.4098331322935636</v>
      </c>
    </row>
    <row r="88" spans="1:11" x14ac:dyDescent="0.25">
      <c r="A88" s="3">
        <v>1346</v>
      </c>
      <c r="G88" s="4">
        <v>1.7772621611921327</v>
      </c>
      <c r="H88" s="4">
        <v>0.84804481617448046</v>
      </c>
      <c r="I88" s="4">
        <v>0.32767599625921429</v>
      </c>
      <c r="J88" s="4">
        <f t="shared" si="8"/>
        <v>1.995921203011686</v>
      </c>
      <c r="K88" s="4">
        <f t="shared" si="9"/>
        <v>5.1655618630294953</v>
      </c>
    </row>
    <row r="89" spans="1:11" x14ac:dyDescent="0.25">
      <c r="A89" s="3">
        <v>1347</v>
      </c>
      <c r="G89" s="4">
        <v>1.7579187282079436</v>
      </c>
      <c r="H89" s="4">
        <v>0.83427214403443128</v>
      </c>
      <c r="I89" s="4">
        <v>0.31708318815959985</v>
      </c>
      <c r="J89" s="4">
        <f t="shared" si="8"/>
        <v>2.0067891809053351</v>
      </c>
      <c r="K89" s="4">
        <f t="shared" si="9"/>
        <v>5.2800286331683468</v>
      </c>
    </row>
    <row r="90" spans="1:11" x14ac:dyDescent="0.25">
      <c r="A90" s="3">
        <v>1348</v>
      </c>
      <c r="G90" s="4">
        <v>1.707324744438445</v>
      </c>
      <c r="H90" s="4">
        <v>0.70375781342970234</v>
      </c>
      <c r="I90" s="4">
        <v>0.30217229509420468</v>
      </c>
      <c r="J90" s="4">
        <f t="shared" si="8"/>
        <v>2.3104874078876199</v>
      </c>
      <c r="K90" s="4">
        <f t="shared" si="9"/>
        <v>5.3811139953281497</v>
      </c>
    </row>
    <row r="91" spans="1:11" x14ac:dyDescent="0.25">
      <c r="A91" s="3">
        <v>1349</v>
      </c>
      <c r="G91" s="4">
        <v>1.9215544512456331</v>
      </c>
      <c r="H91" s="4">
        <v>0.75086291815783057</v>
      </c>
      <c r="I91" s="4">
        <v>0.26954688718074793</v>
      </c>
      <c r="J91" s="4">
        <f t="shared" si="8"/>
        <v>2.4372649308864913</v>
      </c>
      <c r="K91" s="4">
        <f t="shared" si="9"/>
        <v>6.7893637261780384</v>
      </c>
    </row>
    <row r="92" spans="1:11" x14ac:dyDescent="0.25">
      <c r="A92" s="3">
        <v>1350</v>
      </c>
      <c r="G92" s="4">
        <v>3.6919019855882613</v>
      </c>
      <c r="H92" s="4">
        <v>0.95331470540875107</v>
      </c>
      <c r="I92" s="4">
        <v>0.36427385042200644</v>
      </c>
      <c r="J92" s="4">
        <f t="shared" si="8"/>
        <v>3.6882858401141378</v>
      </c>
      <c r="K92" s="4">
        <f t="shared" si="9"/>
        <v>9.6523456873402385</v>
      </c>
    </row>
    <row r="93" spans="1:11" x14ac:dyDescent="0.25">
      <c r="A93" s="3">
        <v>1351</v>
      </c>
      <c r="G93" s="4">
        <v>3.4292707184324311</v>
      </c>
      <c r="H93" s="4">
        <v>1.0328141743243662</v>
      </c>
      <c r="I93" s="4">
        <v>0.41186537061692274</v>
      </c>
      <c r="J93" s="4">
        <f t="shared" si="8"/>
        <v>3.1622069041890186</v>
      </c>
      <c r="K93" s="4">
        <f t="shared" si="9"/>
        <v>7.9297079720510961</v>
      </c>
    </row>
    <row r="94" spans="1:11" x14ac:dyDescent="0.25">
      <c r="A94" s="3">
        <v>1352</v>
      </c>
      <c r="G94" s="4">
        <v>3.0603577473777537</v>
      </c>
      <c r="H94" s="4">
        <v>0.91029400273250427</v>
      </c>
      <c r="I94" s="4">
        <v>0.40772338140894021</v>
      </c>
      <c r="J94" s="4">
        <f t="shared" si="8"/>
        <v>3.2018517284800048</v>
      </c>
      <c r="K94" s="4">
        <f t="shared" si="9"/>
        <v>7.1485388353304318</v>
      </c>
    </row>
    <row r="95" spans="1:11" x14ac:dyDescent="0.25">
      <c r="A95" s="3">
        <v>1353</v>
      </c>
      <c r="G95" s="4">
        <v>2.821652256794672</v>
      </c>
      <c r="H95" s="4">
        <v>0.76544469237175183</v>
      </c>
      <c r="I95" s="4">
        <v>0.37771060991454131</v>
      </c>
      <c r="J95" s="4">
        <f t="shared" si="8"/>
        <v>3.5107538015416062</v>
      </c>
      <c r="K95" s="4">
        <f t="shared" si="9"/>
        <v>7.1146740204676382</v>
      </c>
    </row>
    <row r="96" spans="1:11" x14ac:dyDescent="0.25">
      <c r="A96" s="3">
        <v>1354</v>
      </c>
      <c r="G96" s="4">
        <v>2.9503591834407823</v>
      </c>
      <c r="H96" s="4">
        <v>0.79050320098839455</v>
      </c>
      <c r="I96" s="4">
        <v>0.33246592854165036</v>
      </c>
      <c r="J96" s="4">
        <f t="shared" si="8"/>
        <v>3.5545281606424175</v>
      </c>
      <c r="K96" s="4">
        <f t="shared" si="9"/>
        <v>8.4515905173098336</v>
      </c>
    </row>
    <row r="97" spans="1:11" x14ac:dyDescent="0.25">
      <c r="A97" s="3">
        <v>1355</v>
      </c>
      <c r="G97" s="4">
        <v>2.8553294201400439</v>
      </c>
      <c r="H97" s="4">
        <v>0.84466853137282794</v>
      </c>
      <c r="I97" s="4">
        <v>0.36778711324565166</v>
      </c>
      <c r="J97" s="4">
        <f t="shared" si="8"/>
        <v>3.2194420077359664</v>
      </c>
      <c r="K97" s="4">
        <f t="shared" si="9"/>
        <v>7.3938462077055336</v>
      </c>
    </row>
    <row r="98" spans="1:11" x14ac:dyDescent="0.25">
      <c r="A98" s="3">
        <v>1356</v>
      </c>
      <c r="G98" s="4">
        <v>2.9947007799189378</v>
      </c>
      <c r="H98" s="4">
        <v>0.88633098918313236</v>
      </c>
      <c r="I98" s="4">
        <v>0.3890547531916646</v>
      </c>
      <c r="J98" s="4">
        <f t="shared" si="8"/>
        <v>3.2178678345701881</v>
      </c>
      <c r="K98" s="4">
        <f t="shared" si="9"/>
        <v>7.3308344326283486</v>
      </c>
    </row>
    <row r="99" spans="1:11" x14ac:dyDescent="0.25">
      <c r="A99" s="3">
        <v>1357</v>
      </c>
      <c r="G99" s="4">
        <v>2.9270963359715809</v>
      </c>
      <c r="H99" s="4">
        <v>0.89209726850346505</v>
      </c>
      <c r="I99" s="4">
        <v>0.39900414558402719</v>
      </c>
      <c r="J99" s="4">
        <f t="shared" si="8"/>
        <v>3.1248955630588644</v>
      </c>
      <c r="K99" s="4">
        <f t="shared" si="9"/>
        <v>6.9866712589740247</v>
      </c>
    </row>
    <row r="100" spans="1:11" x14ac:dyDescent="0.25">
      <c r="A100" s="3">
        <v>1358</v>
      </c>
      <c r="G100" s="4">
        <v>2.6343156161413401</v>
      </c>
      <c r="H100" s="4">
        <v>0.83886627840625472</v>
      </c>
      <c r="I100" s="4">
        <v>0.39097009112464837</v>
      </c>
      <c r="J100" s="4">
        <f t="shared" si="8"/>
        <v>2.9907889731117345</v>
      </c>
      <c r="K100" s="4">
        <f t="shared" si="9"/>
        <v>6.4170433297232217</v>
      </c>
    </row>
    <row r="101" spans="1:11" x14ac:dyDescent="0.25">
      <c r="A101" s="3">
        <v>1359</v>
      </c>
      <c r="G101" s="4">
        <v>2.8144113280879099</v>
      </c>
      <c r="H101" s="4">
        <v>0.87635105766263299</v>
      </c>
      <c r="I101" s="4">
        <v>0.37903444005840331</v>
      </c>
      <c r="J101" s="4">
        <f t="shared" si="8"/>
        <v>3.0585821944291749</v>
      </c>
      <c r="K101" s="4">
        <f t="shared" si="9"/>
        <v>7.0716311178031681</v>
      </c>
    </row>
    <row r="102" spans="1:11" x14ac:dyDescent="0.25">
      <c r="A102" s="3">
        <v>1360</v>
      </c>
      <c r="G102" s="4">
        <v>2.7452287917705962</v>
      </c>
      <c r="H102" s="4">
        <v>0.90051834673770748</v>
      </c>
      <c r="I102" s="4">
        <v>0.37176515746826805</v>
      </c>
      <c r="J102" s="4">
        <f t="shared" si="8"/>
        <v>2.9033318651214706</v>
      </c>
      <c r="K102" s="4">
        <f t="shared" si="9"/>
        <v>7.0326752216774162</v>
      </c>
    </row>
    <row r="103" spans="1:11" x14ac:dyDescent="0.25">
      <c r="A103" s="3">
        <v>1361</v>
      </c>
      <c r="G103" s="4">
        <v>2.9193915463762039</v>
      </c>
      <c r="H103" s="4">
        <v>0.94148402073864146</v>
      </c>
      <c r="I103" s="4">
        <v>0.39512270365813401</v>
      </c>
      <c r="J103" s="4">
        <f t="shared" si="8"/>
        <v>2.9531811906157772</v>
      </c>
      <c r="K103" s="4">
        <f t="shared" si="9"/>
        <v>7.036732831521344</v>
      </c>
    </row>
    <row r="104" spans="1:11" x14ac:dyDescent="0.25">
      <c r="A104" s="3">
        <v>1362</v>
      </c>
      <c r="G104" s="4">
        <v>2.9312161935788135</v>
      </c>
      <c r="H104" s="4">
        <v>0.97540963177213558</v>
      </c>
      <c r="I104" s="4">
        <v>0.39713322979342103</v>
      </c>
      <c r="J104" s="4">
        <f t="shared" si="8"/>
        <v>2.862012409087233</v>
      </c>
      <c r="K104" s="4">
        <f t="shared" si="9"/>
        <v>7.0294658332348572</v>
      </c>
    </row>
    <row r="105" spans="1:11" x14ac:dyDescent="0.25">
      <c r="A105" s="3">
        <v>1363</v>
      </c>
      <c r="G105" s="4">
        <v>2.9876398265799771</v>
      </c>
      <c r="H105" s="4">
        <v>1.0225352658605087</v>
      </c>
      <c r="I105" s="4">
        <v>0.43935399007568332</v>
      </c>
      <c r="J105" s="4">
        <f t="shared" si="8"/>
        <v>2.7826632082121843</v>
      </c>
      <c r="K105" s="4">
        <f t="shared" si="9"/>
        <v>6.4762613466179211</v>
      </c>
    </row>
    <row r="106" spans="1:11" x14ac:dyDescent="0.25">
      <c r="A106" s="3">
        <v>1364</v>
      </c>
      <c r="G106" s="4">
        <v>3.2092479302128702</v>
      </c>
      <c r="H106" s="4">
        <v>0.97130070911758881</v>
      </c>
      <c r="I106" s="4">
        <v>0.41410193473167384</v>
      </c>
      <c r="J106" s="4">
        <f t="shared" si="8"/>
        <v>3.1467356828962352</v>
      </c>
      <c r="K106" s="4">
        <f t="shared" si="9"/>
        <v>7.3808556392841052</v>
      </c>
    </row>
    <row r="107" spans="1:11" x14ac:dyDescent="0.25">
      <c r="A107" s="3">
        <v>1365</v>
      </c>
      <c r="G107" s="4">
        <v>3.2296330373037563</v>
      </c>
      <c r="H107" s="4">
        <v>0.86699772305457656</v>
      </c>
      <c r="I107" s="4">
        <v>0.37378918952264639</v>
      </c>
      <c r="J107" s="4">
        <f t="shared" si="8"/>
        <v>3.5476921174275313</v>
      </c>
      <c r="K107" s="4">
        <f t="shared" si="9"/>
        <v>8.2288120526877524</v>
      </c>
    </row>
    <row r="108" spans="1:11" x14ac:dyDescent="0.25">
      <c r="A108" s="3">
        <v>1366</v>
      </c>
      <c r="G108" s="4">
        <v>3.2785121938033552</v>
      </c>
      <c r="H108" s="4">
        <v>0.92327369247506219</v>
      </c>
      <c r="I108" s="4">
        <v>0.38039596209804089</v>
      </c>
      <c r="J108" s="4">
        <f t="shared" si="8"/>
        <v>3.3818710431970218</v>
      </c>
      <c r="K108" s="4">
        <f t="shared" si="9"/>
        <v>8.2082694787445174</v>
      </c>
    </row>
    <row r="109" spans="1:11" x14ac:dyDescent="0.25">
      <c r="A109" s="3">
        <v>1367</v>
      </c>
      <c r="G109" s="4">
        <v>3.0553960374207589</v>
      </c>
      <c r="H109" s="4">
        <v>0.99888247182533407</v>
      </c>
      <c r="I109" s="4">
        <v>0.39293326951913682</v>
      </c>
      <c r="J109" s="4">
        <f t="shared" si="8"/>
        <v>2.9131565225108882</v>
      </c>
      <c r="K109" s="4">
        <f t="shared" si="9"/>
        <v>7.4055856649167016</v>
      </c>
    </row>
    <row r="110" spans="1:11" x14ac:dyDescent="0.25">
      <c r="A110" s="3">
        <v>1368</v>
      </c>
      <c r="G110" s="4">
        <v>3.2404772555056991</v>
      </c>
      <c r="H110" s="4">
        <v>0.93838419011400442</v>
      </c>
      <c r="I110" s="4">
        <v>0.4019552075076489</v>
      </c>
      <c r="J110" s="4">
        <f t="shared" si="8"/>
        <v>3.2888116053962859</v>
      </c>
      <c r="K110" s="4">
        <f t="shared" si="9"/>
        <v>7.677892354979889</v>
      </c>
    </row>
    <row r="111" spans="1:11" x14ac:dyDescent="0.25">
      <c r="A111" s="3">
        <v>1369</v>
      </c>
      <c r="G111" s="4">
        <v>3.0336706441442121</v>
      </c>
      <c r="H111" s="4">
        <v>1.220405884886872</v>
      </c>
      <c r="I111" s="4">
        <v>0.47456598243420883</v>
      </c>
      <c r="J111" s="4">
        <f t="shared" si="8"/>
        <v>2.3674174084698252</v>
      </c>
      <c r="K111" s="4">
        <f t="shared" si="9"/>
        <v>6.0881104930034589</v>
      </c>
    </row>
    <row r="112" spans="1:11" x14ac:dyDescent="0.25">
      <c r="A112" s="3">
        <v>1370</v>
      </c>
      <c r="G112" s="4">
        <v>3.1130807167129624</v>
      </c>
      <c r="H112" s="4">
        <v>1.1030724833349197</v>
      </c>
      <c r="I112" s="4">
        <v>0.49533422310100567</v>
      </c>
      <c r="J112" s="4">
        <f t="shared" si="8"/>
        <v>2.6878005050568121</v>
      </c>
      <c r="K112" s="4">
        <f t="shared" si="9"/>
        <v>5.9855318682821883</v>
      </c>
    </row>
    <row r="113" spans="1:11" x14ac:dyDescent="0.25">
      <c r="A113" s="3">
        <v>1371</v>
      </c>
      <c r="G113" s="4">
        <v>3.2234177833277409</v>
      </c>
      <c r="H113" s="4">
        <v>0.91903335598563984</v>
      </c>
      <c r="I113" s="4">
        <v>0.40929671942796664</v>
      </c>
      <c r="J113" s="4">
        <f t="shared" si="8"/>
        <v>3.340381149838636</v>
      </c>
      <c r="K113" s="4">
        <f t="shared" si="9"/>
        <v>7.5004796097508342</v>
      </c>
    </row>
    <row r="114" spans="1:11" x14ac:dyDescent="0.25">
      <c r="A114" s="3">
        <v>1372</v>
      </c>
      <c r="G114" s="4">
        <v>3.3435780968022866</v>
      </c>
      <c r="H114" s="4">
        <v>0.96821997363084045</v>
      </c>
      <c r="I114" s="4">
        <v>0.4027679490781555</v>
      </c>
      <c r="J114" s="4">
        <f t="shared" si="8"/>
        <v>3.2888808110942516</v>
      </c>
      <c r="K114" s="4">
        <f t="shared" si="9"/>
        <v>7.906190399412198</v>
      </c>
    </row>
    <row r="115" spans="1:11" x14ac:dyDescent="0.25">
      <c r="A115" s="3">
        <v>1373</v>
      </c>
      <c r="G115" s="4">
        <v>3.4225326571649393</v>
      </c>
      <c r="H115" s="4">
        <v>0.8756797213830162</v>
      </c>
      <c r="I115" s="4">
        <v>0.38515639901843951</v>
      </c>
      <c r="J115" s="4">
        <f t="shared" si="8"/>
        <v>3.7223140287383107</v>
      </c>
      <c r="K115" s="4">
        <f t="shared" si="9"/>
        <v>8.4629384839315716</v>
      </c>
    </row>
    <row r="116" spans="1:11" x14ac:dyDescent="0.25">
      <c r="A116" s="3">
        <v>1374</v>
      </c>
      <c r="G116" s="4">
        <v>3.4122244842601286</v>
      </c>
      <c r="H116" s="4">
        <v>0.95414934016644581</v>
      </c>
      <c r="I116" s="4">
        <v>0.38771064216497747</v>
      </c>
      <c r="J116" s="4">
        <f t="shared" si="8"/>
        <v>3.405900383990589</v>
      </c>
      <c r="K116" s="4">
        <f t="shared" si="9"/>
        <v>8.38186330380492</v>
      </c>
    </row>
    <row r="117" spans="1:11" x14ac:dyDescent="0.25">
      <c r="A117" s="3">
        <v>1375</v>
      </c>
      <c r="G117" s="4">
        <v>3.536689853414829</v>
      </c>
      <c r="H117" s="4">
        <v>0.94111853917547739</v>
      </c>
      <c r="I117" s="4">
        <v>0.3872987474045802</v>
      </c>
      <c r="J117" s="4">
        <f t="shared" si="8"/>
        <v>3.5790135999469772</v>
      </c>
      <c r="K117" s="4">
        <f t="shared" si="9"/>
        <v>8.6968420978462273</v>
      </c>
    </row>
    <row r="118" spans="1:11" x14ac:dyDescent="0.25">
      <c r="A118" s="3">
        <v>1376</v>
      </c>
      <c r="G118" s="4">
        <v>3.502268565281796</v>
      </c>
      <c r="H118" s="4">
        <v>0.81552430813199328</v>
      </c>
      <c r="I118" s="4">
        <v>0.38180802988025087</v>
      </c>
      <c r="J118" s="4">
        <f t="shared" si="8"/>
        <v>4.089999327349414</v>
      </c>
      <c r="K118" s="4">
        <f t="shared" si="9"/>
        <v>8.7360495606734165</v>
      </c>
    </row>
    <row r="119" spans="1:11" x14ac:dyDescent="0.25">
      <c r="A119" s="3">
        <v>1377</v>
      </c>
      <c r="G119" s="4">
        <v>3.4157603558935317</v>
      </c>
      <c r="H119" s="4">
        <v>0.74810690870665364</v>
      </c>
      <c r="I119" s="4">
        <v>0.34234336364835272</v>
      </c>
      <c r="J119" s="4">
        <f t="shared" si="8"/>
        <v>4.348449483610616</v>
      </c>
      <c r="K119" s="4">
        <f t="shared" si="9"/>
        <v>9.5024628670544278</v>
      </c>
    </row>
    <row r="120" spans="1:11" x14ac:dyDescent="0.25">
      <c r="A120" s="3">
        <v>1378</v>
      </c>
      <c r="G120" s="4">
        <v>3.3370624701232732</v>
      </c>
      <c r="H120" s="4">
        <v>0.73351280727908985</v>
      </c>
      <c r="I120" s="4">
        <v>0.32543396408209108</v>
      </c>
      <c r="J120" s="4">
        <f t="shared" si="8"/>
        <v>4.3327869696506873</v>
      </c>
      <c r="K120" s="4">
        <f t="shared" si="9"/>
        <v>9.7658974914156254</v>
      </c>
    </row>
    <row r="121" spans="1:11" x14ac:dyDescent="0.25">
      <c r="A121" s="3">
        <v>1379</v>
      </c>
      <c r="G121" s="4">
        <v>3.292046540069332</v>
      </c>
      <c r="H121" s="4">
        <v>0.8437864216819273</v>
      </c>
      <c r="I121" s="4">
        <v>0.34707959654160309</v>
      </c>
      <c r="J121" s="4">
        <f t="shared" si="8"/>
        <v>3.7157298796821854</v>
      </c>
      <c r="K121" s="4">
        <f t="shared" si="9"/>
        <v>9.0333239128847342</v>
      </c>
    </row>
    <row r="122" spans="1:11" x14ac:dyDescent="0.25">
      <c r="A122" s="3">
        <v>1380</v>
      </c>
      <c r="G122" s="4">
        <v>3.4411300489383665</v>
      </c>
      <c r="H122" s="4">
        <v>0.88431227411339575</v>
      </c>
      <c r="I122" s="4">
        <v>0.37093654633138273</v>
      </c>
      <c r="J122" s="4">
        <f t="shared" si="8"/>
        <v>3.7060061351748117</v>
      </c>
      <c r="K122" s="4">
        <f t="shared" si="9"/>
        <v>8.8351141069470973</v>
      </c>
    </row>
    <row r="123" spans="1:11" x14ac:dyDescent="0.25">
      <c r="A123" s="3">
        <v>1381</v>
      </c>
      <c r="G123" s="4">
        <v>3.4253118547074917</v>
      </c>
      <c r="H123" s="4">
        <v>0.84616171306902588</v>
      </c>
      <c r="I123" s="4">
        <v>0.36801935554452003</v>
      </c>
      <c r="J123" s="4">
        <f t="shared" si="8"/>
        <v>3.8552935165975444</v>
      </c>
      <c r="K123" s="4">
        <f t="shared" si="9"/>
        <v>8.8642124856757754</v>
      </c>
    </row>
    <row r="124" spans="1:11" x14ac:dyDescent="0.25">
      <c r="A124" s="3">
        <v>1382</v>
      </c>
      <c r="G124" s="4">
        <v>3.302890255122624</v>
      </c>
      <c r="H124" s="4">
        <v>0.82189054292830344</v>
      </c>
      <c r="I124" s="4">
        <v>0.34376617605314236</v>
      </c>
      <c r="J124" s="4">
        <f t="shared" si="8"/>
        <v>3.8272855112506803</v>
      </c>
      <c r="K124" s="4">
        <f t="shared" si="9"/>
        <v>9.1504341785422643</v>
      </c>
    </row>
    <row r="125" spans="1:11" x14ac:dyDescent="0.25">
      <c r="A125" s="3">
        <v>1383</v>
      </c>
      <c r="G125" s="4">
        <v>3.3778078028513856</v>
      </c>
      <c r="H125" s="4">
        <v>0.82516515921499645</v>
      </c>
      <c r="I125" s="4">
        <v>0.35180316942000295</v>
      </c>
      <c r="J125" s="4">
        <f t="shared" si="8"/>
        <v>3.8985647616288137</v>
      </c>
      <c r="K125" s="4">
        <f t="shared" si="9"/>
        <v>9.1442036111926619</v>
      </c>
    </row>
    <row r="126" spans="1:11" x14ac:dyDescent="0.25">
      <c r="A126" s="3">
        <v>1384</v>
      </c>
      <c r="G126" s="4">
        <v>3.3161932712823909</v>
      </c>
      <c r="H126" s="4">
        <v>0.84785387293538927</v>
      </c>
      <c r="I126" s="4">
        <v>0.36836775482066786</v>
      </c>
      <c r="J126" s="4">
        <f t="shared" si="8"/>
        <v>3.7250278695417438</v>
      </c>
      <c r="K126" s="4">
        <f t="shared" si="9"/>
        <v>8.5737127222787759</v>
      </c>
    </row>
    <row r="127" spans="1:11" x14ac:dyDescent="0.25">
      <c r="A127" s="3">
        <v>1385</v>
      </c>
      <c r="G127" s="4">
        <v>3.3392372746882213</v>
      </c>
      <c r="H127" s="4">
        <v>0.8437650327872418</v>
      </c>
      <c r="I127" s="4">
        <v>0.37381444559157989</v>
      </c>
      <c r="J127" s="4">
        <f t="shared" si="8"/>
        <v>3.7690895596706349</v>
      </c>
      <c r="K127" s="4">
        <f t="shared" si="9"/>
        <v>8.5074988765099189</v>
      </c>
    </row>
    <row r="128" spans="1:11" x14ac:dyDescent="0.25">
      <c r="A128" s="3">
        <v>1386</v>
      </c>
      <c r="G128" s="4">
        <v>3.4711658593069967</v>
      </c>
      <c r="H128" s="4">
        <v>0.75778199253696921</v>
      </c>
      <c r="I128" s="4">
        <v>0.34184761736138147</v>
      </c>
      <c r="J128" s="4">
        <f t="shared" si="8"/>
        <v>4.3625637446085967</v>
      </c>
      <c r="K128" s="4">
        <f t="shared" si="9"/>
        <v>9.6706019848143843</v>
      </c>
    </row>
    <row r="129" spans="1:26" x14ac:dyDescent="0.25">
      <c r="A129" s="3">
        <v>1387</v>
      </c>
      <c r="G129" s="4">
        <v>3.3295205679497766</v>
      </c>
      <c r="H129" s="4">
        <v>0.73027917425472955</v>
      </c>
      <c r="I129" s="4">
        <v>0.3183582066466189</v>
      </c>
      <c r="J129" s="4">
        <f t="shared" si="8"/>
        <v>4.3421366530300469</v>
      </c>
      <c r="K129" s="4">
        <f t="shared" si="9"/>
        <v>9.9603902248255576</v>
      </c>
    </row>
    <row r="130" spans="1:26" x14ac:dyDescent="0.25">
      <c r="A130" s="3">
        <v>1388</v>
      </c>
      <c r="G130" s="4">
        <v>3.4278732325145764</v>
      </c>
      <c r="H130" s="4">
        <v>0.7283988670110968</v>
      </c>
      <c r="I130" s="4">
        <v>0.31198900830025222</v>
      </c>
      <c r="J130" s="4">
        <f t="shared" si="8"/>
        <v>4.481941586784032</v>
      </c>
      <c r="K130" s="4">
        <f t="shared" si="9"/>
        <v>10.463962149210007</v>
      </c>
    </row>
    <row r="131" spans="1:26" x14ac:dyDescent="0.25">
      <c r="A131" s="3">
        <v>1389</v>
      </c>
      <c r="G131" s="4">
        <v>3.2028960624514085</v>
      </c>
      <c r="H131" s="4">
        <v>0.80793072182861525</v>
      </c>
      <c r="I131" s="4">
        <v>0.33108526502888425</v>
      </c>
      <c r="J131" s="4">
        <f t="shared" si="8"/>
        <v>3.7755430260538416</v>
      </c>
      <c r="K131" s="4">
        <f t="shared" si="9"/>
        <v>9.2132677727852261</v>
      </c>
    </row>
    <row r="132" spans="1:26" x14ac:dyDescent="0.25">
      <c r="A132" s="3">
        <v>1390</v>
      </c>
      <c r="G132" s="4">
        <v>3.1395953432482142</v>
      </c>
      <c r="H132" s="4">
        <v>0.99276664934525394</v>
      </c>
      <c r="I132" s="4">
        <v>0.38085842524056701</v>
      </c>
      <c r="J132" s="4">
        <f t="shared" si="8"/>
        <v>3.0118767638553852</v>
      </c>
      <c r="K132" s="4">
        <f t="shared" si="9"/>
        <v>7.8509246610597199</v>
      </c>
    </row>
    <row r="133" spans="1:26" x14ac:dyDescent="0.25">
      <c r="A133" s="3">
        <v>1391</v>
      </c>
      <c r="G133" s="4">
        <v>3.3689877220862385</v>
      </c>
      <c r="H133" s="4">
        <v>0.81738649144795672</v>
      </c>
      <c r="I133" s="4">
        <v>0.37312167686332676</v>
      </c>
      <c r="J133" s="4">
        <f t="shared" si="8"/>
        <v>3.9253887468049959</v>
      </c>
      <c r="K133" s="4">
        <f t="shared" si="9"/>
        <v>8.5992316562607858</v>
      </c>
    </row>
    <row r="134" spans="1:26" x14ac:dyDescent="0.25">
      <c r="A134" s="3">
        <v>1392</v>
      </c>
      <c r="G134" s="4">
        <v>2.7823667656008277</v>
      </c>
      <c r="H134" s="4">
        <v>0.70435620140277211</v>
      </c>
      <c r="I134" s="4">
        <v>0.31087268890689618</v>
      </c>
      <c r="J134" s="4">
        <f t="shared" si="8"/>
        <v>3.7621207917508617</v>
      </c>
      <c r="K134" s="4">
        <f t="shared" si="9"/>
        <v>8.5239816962166195</v>
      </c>
    </row>
    <row r="135" spans="1:26" x14ac:dyDescent="0.25">
      <c r="A135" s="3">
        <v>1393</v>
      </c>
      <c r="G135" s="4">
        <v>3.1483506736238942</v>
      </c>
      <c r="H135" s="4">
        <v>0.75107877151235747</v>
      </c>
      <c r="I135" s="4">
        <v>0.3244091258347207</v>
      </c>
      <c r="J135" s="4">
        <f t="shared" si="8"/>
        <v>3.99216344104302</v>
      </c>
      <c r="K135" s="4">
        <f t="shared" si="9"/>
        <v>9.2427400285365913</v>
      </c>
    </row>
    <row r="136" spans="1:26" x14ac:dyDescent="0.25">
      <c r="A136" s="3">
        <v>1394</v>
      </c>
      <c r="G136" s="4">
        <v>3.0080111715850868</v>
      </c>
      <c r="H136" s="4">
        <v>0.73756905715454579</v>
      </c>
      <c r="I136" s="4">
        <v>0.32392919054676067</v>
      </c>
      <c r="J136" s="4">
        <f t="shared" si="8"/>
        <v>3.8840736559891798</v>
      </c>
      <c r="K136" s="4">
        <f t="shared" si="9"/>
        <v>8.8438233662464771</v>
      </c>
    </row>
    <row r="137" spans="1:26" x14ac:dyDescent="0.25">
      <c r="A137" s="3">
        <v>1395</v>
      </c>
      <c r="G137" s="4">
        <v>3.2488809697096075</v>
      </c>
      <c r="H137" s="4">
        <v>0.79585964692388911</v>
      </c>
      <c r="I137" s="4">
        <v>0.33105438676431176</v>
      </c>
      <c r="J137" s="4">
        <f t="shared" si="8"/>
        <v>3.8878367109876786</v>
      </c>
      <c r="K137" s="4">
        <f t="shared" si="9"/>
        <v>9.3464170112544931</v>
      </c>
    </row>
    <row r="138" spans="1:26" x14ac:dyDescent="0.25">
      <c r="A138" s="3">
        <v>1396</v>
      </c>
      <c r="G138" s="4">
        <v>3.3271308302005047</v>
      </c>
      <c r="H138" s="4">
        <v>0.85388889709043081</v>
      </c>
      <c r="I138" s="4">
        <v>0.33876673360534248</v>
      </c>
      <c r="J138" s="4">
        <f t="shared" si="8"/>
        <v>3.7108996727320203</v>
      </c>
      <c r="K138" s="4">
        <f t="shared" si="9"/>
        <v>9.3536221666141</v>
      </c>
    </row>
    <row r="139" spans="1:26" x14ac:dyDescent="0.25">
      <c r="A139" s="3">
        <v>1397</v>
      </c>
      <c r="G139" s="4">
        <v>3.4623810600608715</v>
      </c>
      <c r="H139" s="4">
        <v>0.8417511941898802</v>
      </c>
      <c r="I139" s="4">
        <v>0.34044636371424858</v>
      </c>
      <c r="J139" s="4">
        <f t="shared" si="8"/>
        <v>3.9174352163053792</v>
      </c>
      <c r="K139" s="4">
        <f t="shared" si="9"/>
        <v>9.6858304947392071</v>
      </c>
    </row>
    <row r="140" spans="1:26" x14ac:dyDescent="0.25">
      <c r="A140" s="3">
        <v>1398</v>
      </c>
      <c r="G140" s="4">
        <v>3.191254564974531</v>
      </c>
      <c r="H140" s="4">
        <v>0.87616220580025206</v>
      </c>
      <c r="I140" s="4">
        <v>0.41402673179185245</v>
      </c>
      <c r="J140" s="4">
        <f t="shared" si="8"/>
        <v>3.468866885332651</v>
      </c>
      <c r="K140" s="4">
        <f t="shared" si="9"/>
        <v>7.3408063501766261</v>
      </c>
    </row>
    <row r="141" spans="1:26" x14ac:dyDescent="0.25">
      <c r="A141" s="3">
        <v>1399</v>
      </c>
      <c r="G141" s="4">
        <v>3.6964079362042939</v>
      </c>
      <c r="H141" s="4">
        <v>0.81202658214093348</v>
      </c>
      <c r="I141" s="4">
        <v>0.33199221670513701</v>
      </c>
      <c r="J141" s="4">
        <f t="shared" si="8"/>
        <v>4.3353119073874913</v>
      </c>
      <c r="K141" s="4">
        <f t="shared" si="9"/>
        <v>10.60382844395847</v>
      </c>
    </row>
    <row r="142" spans="1:26" x14ac:dyDescent="0.25">
      <c r="A142" s="3">
        <v>1400</v>
      </c>
      <c r="G142" s="4">
        <v>3.5774005024869924</v>
      </c>
      <c r="H142" s="4">
        <v>0.9349750598759039</v>
      </c>
      <c r="I142" s="4">
        <v>0.34520234790182552</v>
      </c>
      <c r="J142" s="4">
        <f t="shared" si="8"/>
        <v>3.6439989084402589</v>
      </c>
      <c r="K142" s="4">
        <f t="shared" si="9"/>
        <v>9.8697129909893118</v>
      </c>
      <c r="T142" s="4">
        <v>1.32</v>
      </c>
      <c r="U142" s="4">
        <f>T142</f>
        <v>1.32</v>
      </c>
      <c r="V142" s="4">
        <f>U142</f>
        <v>1.32</v>
      </c>
      <c r="Y142" s="4">
        <f>V142/1.05*5370/2100/1.74</f>
        <v>1.8475252169833449</v>
      </c>
      <c r="Z142" s="4">
        <f>V142/1.05*5370/2100/1.02</f>
        <v>3.1516606642657061</v>
      </c>
    </row>
    <row r="143" spans="1:26" x14ac:dyDescent="0.25">
      <c r="A143" s="3">
        <v>1401</v>
      </c>
      <c r="G143" s="4">
        <v>3.6456501604142049</v>
      </c>
      <c r="H143" s="4">
        <v>0.89642483686476837</v>
      </c>
      <c r="I143" s="4">
        <v>0.3403188195836766</v>
      </c>
      <c r="J143" s="4">
        <f t="shared" ref="J143:J206" si="10">G143/H143/1.05</f>
        <v>3.8732168376397107</v>
      </c>
      <c r="K143" s="4">
        <f t="shared" ref="K143:K206" si="11">G143/I143/1.05</f>
        <v>10.202338430976354</v>
      </c>
    </row>
    <row r="144" spans="1:26" x14ac:dyDescent="0.25">
      <c r="A144" s="3">
        <v>1402</v>
      </c>
      <c r="G144" s="4">
        <v>3.6835568475176088</v>
      </c>
      <c r="H144" s="4">
        <v>0.87657683591174407</v>
      </c>
      <c r="I144" s="4">
        <v>0.35251903177663652</v>
      </c>
      <c r="J144" s="4">
        <f t="shared" si="10"/>
        <v>4.0021013958682889</v>
      </c>
      <c r="K144" s="4">
        <f t="shared" si="11"/>
        <v>9.9516595200767384</v>
      </c>
    </row>
    <row r="145" spans="1:26" x14ac:dyDescent="0.25">
      <c r="A145" s="3">
        <v>1403</v>
      </c>
      <c r="G145" s="4">
        <v>3.6865701237619182</v>
      </c>
      <c r="H145" s="4">
        <v>0.7954812962316441</v>
      </c>
      <c r="I145" s="4">
        <v>0.334260579983511</v>
      </c>
      <c r="J145" s="4">
        <f t="shared" si="10"/>
        <v>4.4137042343043751</v>
      </c>
      <c r="K145" s="4">
        <f t="shared" si="11"/>
        <v>10.503838549136541</v>
      </c>
    </row>
    <row r="146" spans="1:26" x14ac:dyDescent="0.25">
      <c r="A146" s="3">
        <v>1404</v>
      </c>
      <c r="G146" s="4">
        <v>3.7198261005876105</v>
      </c>
      <c r="H146" s="4">
        <v>0.76941198409896616</v>
      </c>
      <c r="I146" s="4">
        <v>0.33259051095821152</v>
      </c>
      <c r="J146" s="4">
        <f t="shared" si="10"/>
        <v>4.604414276855703</v>
      </c>
      <c r="K146" s="4">
        <f t="shared" si="11"/>
        <v>10.651811785497019</v>
      </c>
    </row>
    <row r="147" spans="1:26" x14ac:dyDescent="0.25">
      <c r="A147" s="3">
        <v>1405</v>
      </c>
      <c r="G147" s="4">
        <v>3.5896873875742865</v>
      </c>
      <c r="H147" s="4">
        <v>0.7483346283957607</v>
      </c>
      <c r="I147" s="4">
        <v>0.31555511104861617</v>
      </c>
      <c r="J147" s="4">
        <f t="shared" si="10"/>
        <v>4.5684774741171914</v>
      </c>
      <c r="K147" s="4">
        <f t="shared" si="11"/>
        <v>10.834081823511267</v>
      </c>
    </row>
    <row r="148" spans="1:26" x14ac:dyDescent="0.25">
      <c r="A148" s="3">
        <v>1406</v>
      </c>
      <c r="G148" s="4">
        <v>3.6562174157931819</v>
      </c>
      <c r="H148" s="4">
        <v>0.76003096107705248</v>
      </c>
      <c r="I148" s="4">
        <v>0.3121179559097052</v>
      </c>
      <c r="J148" s="4">
        <f t="shared" si="10"/>
        <v>4.5815394410122146</v>
      </c>
      <c r="K148" s="4">
        <f t="shared" si="11"/>
        <v>11.156396992335486</v>
      </c>
    </row>
    <row r="149" spans="1:26" x14ac:dyDescent="0.25">
      <c r="A149" s="3">
        <v>1407</v>
      </c>
      <c r="G149" s="4">
        <v>3.6925937338809764</v>
      </c>
      <c r="H149" s="4">
        <v>0.79292523913234614</v>
      </c>
      <c r="I149" s="4">
        <v>0.31334536601679325</v>
      </c>
      <c r="J149" s="4">
        <f t="shared" si="10"/>
        <v>4.4351671046285412</v>
      </c>
      <c r="K149" s="4">
        <f t="shared" si="11"/>
        <v>11.223258163138198</v>
      </c>
    </row>
    <row r="150" spans="1:26" x14ac:dyDescent="0.25">
      <c r="A150" s="3">
        <v>1408</v>
      </c>
      <c r="G150" s="4">
        <v>3.7626064424933285</v>
      </c>
      <c r="H150" s="4">
        <v>0.92225067592598065</v>
      </c>
      <c r="I150" s="4">
        <v>0.34851072298201857</v>
      </c>
      <c r="J150" s="4">
        <f t="shared" si="10"/>
        <v>3.8855322101429479</v>
      </c>
      <c r="K150" s="4">
        <f t="shared" si="11"/>
        <v>10.282136160617906</v>
      </c>
    </row>
    <row r="151" spans="1:26" x14ac:dyDescent="0.25">
      <c r="A151" s="3">
        <v>1409</v>
      </c>
      <c r="G151" s="4">
        <v>3.6272827709910138</v>
      </c>
      <c r="H151" s="4">
        <v>0.97351857086849458</v>
      </c>
      <c r="I151" s="4">
        <v>0.37167385231668693</v>
      </c>
      <c r="J151" s="4">
        <f t="shared" si="10"/>
        <v>3.5485250342061443</v>
      </c>
      <c r="K151" s="4">
        <f t="shared" si="11"/>
        <v>9.2945871722177742</v>
      </c>
    </row>
    <row r="152" spans="1:26" x14ac:dyDescent="0.25">
      <c r="A152" s="3">
        <v>1410</v>
      </c>
      <c r="G152" s="4">
        <v>3.7407944925846666</v>
      </c>
      <c r="H152" s="4">
        <v>0.79540026766449268</v>
      </c>
      <c r="I152" s="4">
        <v>0.33924092550807505</v>
      </c>
      <c r="J152" s="4">
        <f t="shared" si="10"/>
        <v>4.4790799882053474</v>
      </c>
      <c r="K152" s="4">
        <f t="shared" si="11"/>
        <v>10.501862109276679</v>
      </c>
      <c r="T152" s="4">
        <v>1.23</v>
      </c>
      <c r="U152" s="4">
        <f>T152</f>
        <v>1.23</v>
      </c>
      <c r="V152" s="4">
        <f>U152</f>
        <v>1.23</v>
      </c>
      <c r="Y152" s="4">
        <f>V152/1.05*5370/2100/1.74</f>
        <v>1.7215575885526624</v>
      </c>
      <c r="Z152" s="4">
        <f>V152/1.05*5370/2100/1.02</f>
        <v>2.9367747098839532</v>
      </c>
    </row>
    <row r="153" spans="1:26" x14ac:dyDescent="0.25">
      <c r="A153" s="3">
        <v>1411</v>
      </c>
      <c r="G153" s="4">
        <v>3.682237633740121</v>
      </c>
      <c r="H153" s="4">
        <v>0.77697315753939122</v>
      </c>
      <c r="I153" s="4">
        <v>0.32585989010113758</v>
      </c>
      <c r="J153" s="4">
        <f t="shared" si="10"/>
        <v>4.5135317101821597</v>
      </c>
      <c r="K153" s="4">
        <f t="shared" si="11"/>
        <v>10.761965774388377</v>
      </c>
    </row>
    <row r="154" spans="1:26" x14ac:dyDescent="0.25">
      <c r="A154" s="3">
        <v>1412</v>
      </c>
      <c r="G154" s="4">
        <v>3.0657734587164769</v>
      </c>
      <c r="H154" s="4">
        <v>0.68018919917369902</v>
      </c>
      <c r="I154" s="4">
        <v>0.26930305767221568</v>
      </c>
      <c r="J154" s="4">
        <f t="shared" si="10"/>
        <v>4.2926060130675836</v>
      </c>
      <c r="K154" s="4">
        <f t="shared" si="11"/>
        <v>10.842001838503009</v>
      </c>
    </row>
    <row r="155" spans="1:26" x14ac:dyDescent="0.25">
      <c r="A155" s="3">
        <v>1413</v>
      </c>
      <c r="G155" s="4">
        <v>3.0673226787678556</v>
      </c>
      <c r="H155" s="4">
        <v>0.67006989995263233</v>
      </c>
      <c r="I155" s="4">
        <v>0.26777900224036194</v>
      </c>
      <c r="J155" s="4">
        <f t="shared" si="10"/>
        <v>4.3596342624420679</v>
      </c>
      <c r="K155" s="4">
        <f t="shared" si="11"/>
        <v>10.909218682660052</v>
      </c>
    </row>
    <row r="156" spans="1:26" x14ac:dyDescent="0.25">
      <c r="A156" s="3">
        <v>1414</v>
      </c>
      <c r="G156" s="4">
        <v>3.1493194740059431</v>
      </c>
      <c r="H156" s="4">
        <v>0.68880187163857232</v>
      </c>
      <c r="I156" s="4">
        <v>0.28063675299397478</v>
      </c>
      <c r="J156" s="4">
        <f t="shared" si="10"/>
        <v>4.354447924002562</v>
      </c>
      <c r="K156" s="4">
        <f t="shared" si="11"/>
        <v>10.68766598817531</v>
      </c>
    </row>
    <row r="157" spans="1:26" x14ac:dyDescent="0.25">
      <c r="A157" s="3">
        <v>1415</v>
      </c>
      <c r="G157" s="4">
        <v>3.168838096093515</v>
      </c>
      <c r="H157" s="4">
        <v>0.75719177541748206</v>
      </c>
      <c r="I157" s="4">
        <v>0.29147195106002705</v>
      </c>
      <c r="J157" s="4">
        <f t="shared" si="10"/>
        <v>3.9857023568892123</v>
      </c>
      <c r="K157" s="4">
        <f t="shared" si="11"/>
        <v>10.35413882167021</v>
      </c>
    </row>
    <row r="158" spans="1:26" x14ac:dyDescent="0.25">
      <c r="A158" s="3">
        <v>1416</v>
      </c>
      <c r="G158" s="4">
        <v>2.9877224941070835</v>
      </c>
      <c r="H158" s="4">
        <v>0.81162923622064098</v>
      </c>
      <c r="I158" s="4">
        <v>0.2986269623552133</v>
      </c>
      <c r="J158" s="4">
        <f t="shared" si="10"/>
        <v>3.5058495522383626</v>
      </c>
      <c r="K158" s="4">
        <f t="shared" si="11"/>
        <v>9.5284430178245891</v>
      </c>
    </row>
    <row r="159" spans="1:26" x14ac:dyDescent="0.25">
      <c r="A159" s="3">
        <v>1417</v>
      </c>
      <c r="G159" s="4">
        <v>3.0354057003518355</v>
      </c>
      <c r="H159" s="4">
        <v>0.70291542330342616</v>
      </c>
      <c r="I159" s="4">
        <v>0.28011869827302527</v>
      </c>
      <c r="J159" s="4">
        <f t="shared" si="10"/>
        <v>4.1126748338765076</v>
      </c>
      <c r="K159" s="4">
        <f t="shared" si="11"/>
        <v>10.320134248753346</v>
      </c>
    </row>
    <row r="160" spans="1:26" x14ac:dyDescent="0.25">
      <c r="A160" s="3">
        <v>1418</v>
      </c>
      <c r="G160" s="4">
        <v>2.9231707180366437</v>
      </c>
      <c r="H160" s="4">
        <v>0.75233174826029647</v>
      </c>
      <c r="I160" s="4">
        <v>0.28972248147152124</v>
      </c>
      <c r="J160" s="4">
        <f t="shared" si="10"/>
        <v>3.7004581009023627</v>
      </c>
      <c r="K160" s="4">
        <f t="shared" si="11"/>
        <v>9.6090993639011284</v>
      </c>
    </row>
    <row r="161" spans="1:26" x14ac:dyDescent="0.25">
      <c r="A161" s="3">
        <v>1419</v>
      </c>
      <c r="G161" s="4">
        <v>3.1647003959852977</v>
      </c>
      <c r="H161" s="4">
        <v>0.68315877905415723</v>
      </c>
      <c r="I161" s="4">
        <v>0.26778105014963927</v>
      </c>
      <c r="J161" s="4">
        <f t="shared" si="10"/>
        <v>4.4118592478629637</v>
      </c>
      <c r="K161" s="4">
        <f t="shared" si="11"/>
        <v>11.255465520971686</v>
      </c>
    </row>
    <row r="162" spans="1:26" x14ac:dyDescent="0.25">
      <c r="A162" s="3">
        <v>1420</v>
      </c>
      <c r="G162" s="4">
        <v>2.7446069840443816</v>
      </c>
      <c r="H162" s="4">
        <v>0.71394621413400872</v>
      </c>
      <c r="I162" s="4">
        <v>0.27954307178815996</v>
      </c>
      <c r="J162" s="4">
        <f t="shared" si="10"/>
        <v>3.6612161555421689</v>
      </c>
      <c r="K162" s="4">
        <f t="shared" si="11"/>
        <v>9.3506571157536857</v>
      </c>
      <c r="T162" s="4">
        <v>1.19</v>
      </c>
      <c r="U162" s="4">
        <f>T162</f>
        <v>1.19</v>
      </c>
      <c r="V162" s="4">
        <f>U162</f>
        <v>1.19</v>
      </c>
      <c r="Y162" s="4">
        <f>V162/1.05*5370/2100/1.74</f>
        <v>1.6655719759168037</v>
      </c>
      <c r="Z162" s="4">
        <f>V162/1.05*5370/2100/1.02</f>
        <v>2.8412698412698414</v>
      </c>
    </row>
    <row r="163" spans="1:26" x14ac:dyDescent="0.25">
      <c r="A163" s="3">
        <v>1421</v>
      </c>
      <c r="G163" s="4">
        <v>3.1095443042776489</v>
      </c>
      <c r="H163" s="4">
        <v>0.6683420993499406</v>
      </c>
      <c r="I163" s="4">
        <v>0.26037127989158593</v>
      </c>
      <c r="J163" s="4">
        <f t="shared" si="10"/>
        <v>4.4310702091925256</v>
      </c>
      <c r="K163" s="4">
        <f t="shared" si="11"/>
        <v>11.374030066648741</v>
      </c>
    </row>
    <row r="164" spans="1:26" x14ac:dyDescent="0.25">
      <c r="A164" s="3">
        <v>1422</v>
      </c>
      <c r="G164" s="4">
        <v>3.0189023030416986</v>
      </c>
      <c r="H164" s="4">
        <v>0.6505137949098081</v>
      </c>
      <c r="I164" s="4">
        <v>0.25088627598088098</v>
      </c>
      <c r="J164" s="4">
        <f t="shared" si="10"/>
        <v>4.4198064253418856</v>
      </c>
      <c r="K164" s="4">
        <f t="shared" si="11"/>
        <v>11.45995347603233</v>
      </c>
    </row>
    <row r="165" spans="1:26" x14ac:dyDescent="0.25">
      <c r="A165" s="3">
        <v>1423</v>
      </c>
      <c r="G165" s="4">
        <v>2.9402084773488624</v>
      </c>
      <c r="H165" s="4">
        <v>0.65557519213777138</v>
      </c>
      <c r="I165" s="4">
        <v>0.26156551293620756</v>
      </c>
      <c r="J165" s="4">
        <f t="shared" si="10"/>
        <v>4.2713613685180265</v>
      </c>
      <c r="K165" s="4">
        <f t="shared" si="11"/>
        <v>10.705534221321415</v>
      </c>
    </row>
    <row r="166" spans="1:26" x14ac:dyDescent="0.25">
      <c r="A166" s="3">
        <v>1424</v>
      </c>
      <c r="G166" s="4">
        <v>3.2591407580894267</v>
      </c>
      <c r="H166" s="4">
        <v>0.67567818364733989</v>
      </c>
      <c r="I166" s="4">
        <v>0.26398446030508788</v>
      </c>
      <c r="J166" s="4">
        <f t="shared" si="10"/>
        <v>4.5938194457864041</v>
      </c>
      <c r="K166" s="4">
        <f t="shared" si="11"/>
        <v>11.758054150405473</v>
      </c>
    </row>
    <row r="167" spans="1:26" x14ac:dyDescent="0.25">
      <c r="A167" s="3">
        <v>1425</v>
      </c>
      <c r="G167" s="4">
        <v>3.2185865047512405</v>
      </c>
      <c r="H167" s="4">
        <v>0.6484674786503829</v>
      </c>
      <c r="I167" s="4">
        <v>0.26077768040410026</v>
      </c>
      <c r="J167" s="4">
        <f t="shared" si="10"/>
        <v>4.7270226829187143</v>
      </c>
      <c r="K167" s="4">
        <f t="shared" si="11"/>
        <v>11.754535418696324</v>
      </c>
    </row>
    <row r="168" spans="1:26" x14ac:dyDescent="0.25">
      <c r="A168" s="3">
        <v>1426</v>
      </c>
      <c r="G168" s="4">
        <v>3.199013527102613</v>
      </c>
      <c r="H168" s="4">
        <v>0.63460620291804559</v>
      </c>
      <c r="I168" s="4">
        <v>0.252997751732016</v>
      </c>
      <c r="J168" s="4">
        <f t="shared" si="10"/>
        <v>4.8008978412317704</v>
      </c>
      <c r="K168" s="4">
        <f t="shared" si="11"/>
        <v>12.042318671861894</v>
      </c>
    </row>
    <row r="169" spans="1:26" x14ac:dyDescent="0.25">
      <c r="A169" s="3">
        <v>1427</v>
      </c>
      <c r="G169" s="4">
        <v>3.0946359979148435</v>
      </c>
      <c r="H169" s="4">
        <v>0.6515312408333449</v>
      </c>
      <c r="I169" s="4">
        <v>0.26190635619692543</v>
      </c>
      <c r="J169" s="4">
        <f t="shared" si="10"/>
        <v>4.5236086840544916</v>
      </c>
      <c r="K169" s="4">
        <f t="shared" si="11"/>
        <v>11.253153309309093</v>
      </c>
    </row>
    <row r="170" spans="1:26" x14ac:dyDescent="0.25">
      <c r="A170" s="3">
        <v>1428</v>
      </c>
      <c r="G170" s="4">
        <v>3.2608483431960105</v>
      </c>
      <c r="H170" s="4">
        <v>0.87106185401553204</v>
      </c>
      <c r="I170" s="4">
        <v>0.31231422024079997</v>
      </c>
      <c r="J170" s="4">
        <f t="shared" si="10"/>
        <v>3.5652690292272755</v>
      </c>
      <c r="K170" s="4">
        <f t="shared" si="11"/>
        <v>9.943735025156446</v>
      </c>
    </row>
    <row r="171" spans="1:26" x14ac:dyDescent="0.25">
      <c r="A171" s="3">
        <v>1429</v>
      </c>
      <c r="G171" s="4">
        <v>3.1100720387230862</v>
      </c>
      <c r="H171" s="4">
        <v>0.86791434262252065</v>
      </c>
      <c r="I171" s="4">
        <v>0.32715220430117697</v>
      </c>
      <c r="J171" s="4">
        <f t="shared" si="10"/>
        <v>3.4127484991922814</v>
      </c>
      <c r="K171" s="4">
        <f t="shared" si="11"/>
        <v>9.053808384202922</v>
      </c>
    </row>
    <row r="172" spans="1:26" x14ac:dyDescent="0.25">
      <c r="A172" s="3">
        <v>1430</v>
      </c>
      <c r="G172" s="4">
        <v>3.2566895028608958</v>
      </c>
      <c r="H172" s="4">
        <v>0.78204787756017402</v>
      </c>
      <c r="I172" s="4">
        <v>0.32278240507677008</v>
      </c>
      <c r="J172" s="4">
        <f t="shared" si="10"/>
        <v>3.9660091656026006</v>
      </c>
      <c r="K172" s="4">
        <f t="shared" si="11"/>
        <v>9.6089780655981798</v>
      </c>
      <c r="T172" s="4">
        <v>1.17</v>
      </c>
      <c r="U172" s="4">
        <f>T172</f>
        <v>1.17</v>
      </c>
      <c r="V172" s="4">
        <f>U172</f>
        <v>1.17</v>
      </c>
      <c r="Y172" s="4">
        <f>V172/1.05*5370/2100/1.74</f>
        <v>1.6375791695988737</v>
      </c>
      <c r="Z172" s="4">
        <f>V172/1.05*5370/2100/1.02</f>
        <v>2.7935174069627844</v>
      </c>
    </row>
    <row r="173" spans="1:26" x14ac:dyDescent="0.25">
      <c r="A173" s="3">
        <v>1431</v>
      </c>
      <c r="G173" s="4">
        <v>3.1407787838400365</v>
      </c>
      <c r="H173" s="4">
        <v>0.6946579957386203</v>
      </c>
      <c r="I173" s="4">
        <v>0.27764654781531889</v>
      </c>
      <c r="J173" s="4">
        <f t="shared" si="10"/>
        <v>4.3060295968967326</v>
      </c>
      <c r="K173" s="4">
        <f t="shared" si="11"/>
        <v>10.773474091099162</v>
      </c>
    </row>
    <row r="174" spans="1:26" x14ac:dyDescent="0.25">
      <c r="A174" s="3">
        <v>1432</v>
      </c>
      <c r="G174" s="4">
        <v>3.1728149461950301</v>
      </c>
      <c r="H174" s="4">
        <v>0.77667574838798958</v>
      </c>
      <c r="I174" s="4">
        <v>0.28816651873789889</v>
      </c>
      <c r="J174" s="4">
        <f t="shared" si="10"/>
        <v>3.8905920861536076</v>
      </c>
      <c r="K174" s="4">
        <f t="shared" si="11"/>
        <v>10.486049987417685</v>
      </c>
    </row>
    <row r="175" spans="1:26" x14ac:dyDescent="0.25">
      <c r="A175" s="3">
        <v>1433</v>
      </c>
      <c r="G175" s="4">
        <v>3.3260505846162869</v>
      </c>
      <c r="H175" s="4">
        <v>0.74351068632189787</v>
      </c>
      <c r="I175" s="4">
        <v>0.28227846667677425</v>
      </c>
      <c r="J175" s="4">
        <f t="shared" si="10"/>
        <v>4.2604192269439194</v>
      </c>
      <c r="K175" s="4">
        <f t="shared" si="11"/>
        <v>11.221781316643083</v>
      </c>
    </row>
    <row r="176" spans="1:26" x14ac:dyDescent="0.25">
      <c r="A176" s="3">
        <v>1434</v>
      </c>
      <c r="G176" s="4">
        <v>3.2019986389098296</v>
      </c>
      <c r="H176" s="4">
        <v>0.71299537245825462</v>
      </c>
      <c r="I176" s="4">
        <v>0.27948253686711472</v>
      </c>
      <c r="J176" s="4">
        <f t="shared" si="10"/>
        <v>4.2770579319938067</v>
      </c>
      <c r="K176" s="4">
        <f t="shared" si="11"/>
        <v>10.911316848026932</v>
      </c>
    </row>
    <row r="177" spans="1:26" x14ac:dyDescent="0.25">
      <c r="A177" s="3">
        <v>1435</v>
      </c>
      <c r="G177" s="4">
        <v>3.266489920252329</v>
      </c>
      <c r="H177" s="4">
        <v>0.70039604225749474</v>
      </c>
      <c r="I177" s="4">
        <v>0.26480418091329094</v>
      </c>
      <c r="J177" s="4">
        <f t="shared" si="10"/>
        <v>4.4416909769586939</v>
      </c>
      <c r="K177" s="4">
        <f t="shared" si="11"/>
        <v>11.74808785293069</v>
      </c>
    </row>
    <row r="178" spans="1:26" x14ac:dyDescent="0.25">
      <c r="A178" s="3">
        <v>1436</v>
      </c>
      <c r="G178" s="4">
        <v>3.207821638539007</v>
      </c>
      <c r="H178" s="4">
        <v>0.71304188621749798</v>
      </c>
      <c r="I178" s="4">
        <v>0.2682408465991894</v>
      </c>
      <c r="J178" s="4">
        <f t="shared" si="10"/>
        <v>4.2845564702886536</v>
      </c>
      <c r="K178" s="4">
        <f t="shared" si="11"/>
        <v>11.389272983263984</v>
      </c>
    </row>
    <row r="179" spans="1:26" x14ac:dyDescent="0.25">
      <c r="A179" s="3">
        <v>1437</v>
      </c>
      <c r="G179" s="4">
        <v>3.0772523032952792</v>
      </c>
      <c r="H179" s="4">
        <v>0.87371587941747442</v>
      </c>
      <c r="I179" s="4">
        <v>0.30022694828284646</v>
      </c>
      <c r="J179" s="4">
        <f t="shared" si="10"/>
        <v>3.3543129389874546</v>
      </c>
      <c r="K179" s="4">
        <f t="shared" si="11"/>
        <v>9.7616702834010187</v>
      </c>
    </row>
    <row r="180" spans="1:26" x14ac:dyDescent="0.25">
      <c r="A180" s="3">
        <v>1438</v>
      </c>
      <c r="G180" s="4">
        <v>3.6140881730240024</v>
      </c>
      <c r="H180" s="4">
        <v>1.0828524416729912</v>
      </c>
      <c r="I180" s="4">
        <v>0.3654976103282887</v>
      </c>
      <c r="J180" s="4">
        <f t="shared" si="10"/>
        <v>3.1786313663341916</v>
      </c>
      <c r="K180" s="4">
        <f t="shared" si="11"/>
        <v>9.4172674155701124</v>
      </c>
    </row>
    <row r="181" spans="1:26" x14ac:dyDescent="0.25">
      <c r="A181" s="3">
        <v>1439</v>
      </c>
      <c r="G181" s="4">
        <v>3.2597499484241763</v>
      </c>
      <c r="H181" s="4">
        <v>0.82381696392066373</v>
      </c>
      <c r="I181" s="4">
        <v>0.31199962167793305</v>
      </c>
      <c r="J181" s="4">
        <f t="shared" si="10"/>
        <v>3.7684630158974892</v>
      </c>
      <c r="K181" s="4">
        <f t="shared" si="11"/>
        <v>9.9504087335358218</v>
      </c>
    </row>
    <row r="182" spans="1:26" x14ac:dyDescent="0.25">
      <c r="A182" s="3">
        <v>1440</v>
      </c>
      <c r="G182" s="4">
        <v>3.3182468608548645</v>
      </c>
      <c r="H182" s="4">
        <v>0.65194806004468953</v>
      </c>
      <c r="I182" s="4">
        <v>0.26428171241687537</v>
      </c>
      <c r="J182" s="4">
        <f t="shared" si="10"/>
        <v>4.8473725120977189</v>
      </c>
      <c r="K182" s="4">
        <f t="shared" si="11"/>
        <v>11.957827413313932</v>
      </c>
      <c r="T182" s="4">
        <v>1.29</v>
      </c>
      <c r="U182" s="4">
        <f>T182</f>
        <v>1.29</v>
      </c>
      <c r="V182" s="4">
        <f>U182</f>
        <v>1.29</v>
      </c>
      <c r="Y182" s="4">
        <f>V182/1.05*5370/2100/1.74</f>
        <v>1.805536007506451</v>
      </c>
      <c r="Z182" s="4">
        <f>V182/1.05*5370/2100/1.02</f>
        <v>3.080032012805122</v>
      </c>
    </row>
    <row r="183" spans="1:26" x14ac:dyDescent="0.25">
      <c r="A183" s="3">
        <v>1441</v>
      </c>
      <c r="G183" s="4">
        <v>3.2146043601144885</v>
      </c>
      <c r="H183" s="4">
        <v>0.6468481616896351</v>
      </c>
      <c r="I183" s="4">
        <v>0.25370908203584536</v>
      </c>
      <c r="J183" s="4">
        <f t="shared" si="10"/>
        <v>4.7329932174759017</v>
      </c>
      <c r="K183" s="4">
        <f t="shared" si="11"/>
        <v>12.067080679363499</v>
      </c>
    </row>
    <row r="184" spans="1:26" x14ac:dyDescent="0.25">
      <c r="A184" s="3">
        <v>1442</v>
      </c>
      <c r="G184" s="4">
        <v>3.179674043516088</v>
      </c>
      <c r="H184" s="4">
        <v>0.68053686236163924</v>
      </c>
      <c r="I184" s="4">
        <v>0.27183242181776041</v>
      </c>
      <c r="J184" s="4">
        <f t="shared" si="10"/>
        <v>4.4498118490099055</v>
      </c>
      <c r="K184" s="4">
        <f t="shared" si="11"/>
        <v>11.14017589798404</v>
      </c>
    </row>
    <row r="185" spans="1:26" x14ac:dyDescent="0.25">
      <c r="A185" s="3">
        <v>1443</v>
      </c>
      <c r="G185" s="4">
        <v>3.2464165547668764</v>
      </c>
      <c r="H185" s="4">
        <v>0.66767055588217783</v>
      </c>
      <c r="I185" s="4">
        <v>0.28021523996488784</v>
      </c>
      <c r="J185" s="4">
        <f t="shared" si="10"/>
        <v>4.630764773158238</v>
      </c>
      <c r="K185" s="4">
        <f t="shared" si="11"/>
        <v>11.033751378553097</v>
      </c>
    </row>
    <row r="186" spans="1:26" x14ac:dyDescent="0.25">
      <c r="A186" s="3">
        <v>1444</v>
      </c>
      <c r="G186" s="4">
        <v>3.2798057218529526</v>
      </c>
      <c r="H186" s="4">
        <v>0.6426001048683353</v>
      </c>
      <c r="I186" s="4">
        <v>0.25194269625825472</v>
      </c>
      <c r="J186" s="4">
        <f t="shared" si="10"/>
        <v>4.8609150128334058</v>
      </c>
      <c r="K186" s="4">
        <f t="shared" si="11"/>
        <v>12.398154593856255</v>
      </c>
    </row>
    <row r="187" spans="1:26" x14ac:dyDescent="0.25">
      <c r="A187" s="3">
        <v>1445</v>
      </c>
      <c r="G187" s="4">
        <v>3.2251142936119295</v>
      </c>
      <c r="H187" s="4">
        <v>0.72551908959559852</v>
      </c>
      <c r="I187" s="4">
        <v>0.26402711440422766</v>
      </c>
      <c r="J187" s="4">
        <f t="shared" si="10"/>
        <v>4.2335721644479607</v>
      </c>
      <c r="K187" s="4">
        <f t="shared" si="11"/>
        <v>11.633416626237119</v>
      </c>
    </row>
    <row r="188" spans="1:26" x14ac:dyDescent="0.25">
      <c r="A188" s="3">
        <v>1446</v>
      </c>
      <c r="G188" s="4">
        <v>3.2785825824483807</v>
      </c>
      <c r="H188" s="4">
        <v>0.72527056628321129</v>
      </c>
      <c r="I188" s="4">
        <v>0.27294850716312419</v>
      </c>
      <c r="J188" s="4">
        <f t="shared" si="10"/>
        <v>4.3052341394928471</v>
      </c>
      <c r="K188" s="4">
        <f t="shared" si="11"/>
        <v>11.439738706706658</v>
      </c>
    </row>
    <row r="189" spans="1:26" x14ac:dyDescent="0.25">
      <c r="A189" s="3">
        <v>1447</v>
      </c>
      <c r="G189" s="4">
        <v>3.1267401915649371</v>
      </c>
      <c r="H189" s="4">
        <v>0.7082379781771635</v>
      </c>
      <c r="I189" s="4">
        <v>0.27366428867977138</v>
      </c>
      <c r="J189" s="4">
        <f t="shared" si="10"/>
        <v>4.2045864430409248</v>
      </c>
      <c r="K189" s="4">
        <f t="shared" si="11"/>
        <v>10.881389807403583</v>
      </c>
    </row>
    <row r="190" spans="1:26" x14ac:dyDescent="0.25">
      <c r="A190" s="3">
        <v>1448</v>
      </c>
      <c r="G190" s="4">
        <v>3.2425118425750781</v>
      </c>
      <c r="H190" s="4">
        <v>0.71223815926491596</v>
      </c>
      <c r="I190" s="4">
        <v>0.25766305111874938</v>
      </c>
      <c r="J190" s="4">
        <f t="shared" si="10"/>
        <v>4.3357779649511201</v>
      </c>
      <c r="K190" s="4">
        <f t="shared" si="11"/>
        <v>11.985057629838247</v>
      </c>
    </row>
    <row r="191" spans="1:26" x14ac:dyDescent="0.25">
      <c r="A191" s="3">
        <v>1449</v>
      </c>
      <c r="G191" s="4">
        <v>3.2657547161216098</v>
      </c>
      <c r="H191" s="4">
        <v>0.70176012034319868</v>
      </c>
      <c r="I191" s="4">
        <v>0.26306945906828161</v>
      </c>
      <c r="J191" s="4">
        <f t="shared" si="10"/>
        <v>4.4320594696395803</v>
      </c>
      <c r="K191" s="4">
        <f t="shared" si="11"/>
        <v>11.822894979136287</v>
      </c>
    </row>
    <row r="192" spans="1:26" x14ac:dyDescent="0.25">
      <c r="A192" s="3">
        <v>1450</v>
      </c>
      <c r="G192" s="4">
        <v>3.2406975164833094</v>
      </c>
      <c r="H192" s="4">
        <v>0.76047145625512858</v>
      </c>
      <c r="I192" s="4">
        <v>0.28158920350595484</v>
      </c>
      <c r="J192" s="4">
        <f t="shared" si="10"/>
        <v>4.0585068140828682</v>
      </c>
      <c r="K192" s="4">
        <f t="shared" si="11"/>
        <v>10.960571459060549</v>
      </c>
      <c r="T192" s="4">
        <v>1.26</v>
      </c>
      <c r="U192" s="4">
        <f>T192</f>
        <v>1.26</v>
      </c>
      <c r="V192" s="4">
        <f>U192</f>
        <v>1.26</v>
      </c>
      <c r="Y192" s="4">
        <f>V192/1.05*5370/2100/1.74</f>
        <v>1.7635467980295567</v>
      </c>
      <c r="Z192" s="4">
        <f>V192/1.05*5370/2100/1.02</f>
        <v>3.0084033613445378</v>
      </c>
    </row>
    <row r="193" spans="1:26" x14ac:dyDescent="0.25">
      <c r="A193" s="3">
        <v>1451</v>
      </c>
      <c r="G193" s="4">
        <v>3.8710298761213462</v>
      </c>
      <c r="H193" s="4">
        <v>0.74183410040504838</v>
      </c>
      <c r="I193" s="4">
        <v>0.27528709845298893</v>
      </c>
      <c r="J193" s="4">
        <f t="shared" si="10"/>
        <v>4.9697029539388895</v>
      </c>
      <c r="K193" s="4">
        <f t="shared" si="11"/>
        <v>13.392182709736209</v>
      </c>
    </row>
    <row r="194" spans="1:26" x14ac:dyDescent="0.25">
      <c r="A194" s="3">
        <v>1452</v>
      </c>
      <c r="G194" s="4">
        <v>3.3179880476935613</v>
      </c>
      <c r="H194" s="4">
        <v>0.69162783812348938</v>
      </c>
      <c r="I194" s="4">
        <v>0.24404274543216556</v>
      </c>
      <c r="J194" s="4">
        <f t="shared" si="10"/>
        <v>4.568914729379066</v>
      </c>
      <c r="K194" s="4">
        <f t="shared" si="11"/>
        <v>12.948504620594694</v>
      </c>
    </row>
    <row r="195" spans="1:26" x14ac:dyDescent="0.25">
      <c r="A195" s="3">
        <v>1453</v>
      </c>
      <c r="G195" s="4">
        <v>3.176574419198944</v>
      </c>
      <c r="H195" s="4">
        <v>0.72878416366748866</v>
      </c>
      <c r="I195" s="4">
        <v>0.28634070218663044</v>
      </c>
      <c r="J195" s="4">
        <f t="shared" si="10"/>
        <v>4.1511727634712612</v>
      </c>
      <c r="K195" s="4">
        <f t="shared" si="11"/>
        <v>10.565417167601385</v>
      </c>
    </row>
    <row r="196" spans="1:26" x14ac:dyDescent="0.25">
      <c r="A196" s="3">
        <v>1454</v>
      </c>
      <c r="G196" s="4">
        <v>3.3793675935849947</v>
      </c>
      <c r="H196" s="4">
        <v>0.66440020472479022</v>
      </c>
      <c r="I196" s="4">
        <v>0.27600207389993037</v>
      </c>
      <c r="J196" s="4">
        <f t="shared" si="10"/>
        <v>4.8441365675932602</v>
      </c>
      <c r="K196" s="4">
        <f t="shared" si="11"/>
        <v>11.660946172421557</v>
      </c>
    </row>
    <row r="197" spans="1:26" x14ac:dyDescent="0.25">
      <c r="A197" s="3">
        <v>1455</v>
      </c>
      <c r="G197" s="4">
        <v>3.1935846144360678</v>
      </c>
      <c r="H197" s="4">
        <v>0.68836418102659169</v>
      </c>
      <c r="I197" s="4">
        <v>0.24189665590628737</v>
      </c>
      <c r="J197" s="4">
        <f t="shared" si="10"/>
        <v>4.4184593568913266</v>
      </c>
      <c r="K197" s="4">
        <f t="shared" si="11"/>
        <v>12.57358910238132</v>
      </c>
    </row>
    <row r="198" spans="1:26" x14ac:dyDescent="0.25">
      <c r="A198" s="3">
        <v>1456</v>
      </c>
      <c r="G198" s="4">
        <v>3.2000946564199326</v>
      </c>
      <c r="H198" s="4">
        <v>0.69998465127863985</v>
      </c>
      <c r="I198" s="4">
        <v>0.27805674879166858</v>
      </c>
      <c r="J198" s="4">
        <f t="shared" si="10"/>
        <v>4.3539657491392951</v>
      </c>
      <c r="K198" s="4">
        <f t="shared" si="11"/>
        <v>10.96074527892103</v>
      </c>
    </row>
    <row r="199" spans="1:26" x14ac:dyDescent="0.25">
      <c r="A199" s="3">
        <v>1457</v>
      </c>
      <c r="G199" s="4">
        <v>3.3003766208788443</v>
      </c>
      <c r="H199" s="4">
        <v>0.70941239301618297</v>
      </c>
      <c r="I199" s="4">
        <v>0.26405535295014471</v>
      </c>
      <c r="J199" s="4">
        <f t="shared" si="10"/>
        <v>4.4307314903881592</v>
      </c>
      <c r="K199" s="4">
        <f t="shared" si="11"/>
        <v>11.903624729781114</v>
      </c>
    </row>
    <row r="200" spans="1:26" x14ac:dyDescent="0.25">
      <c r="A200" s="3">
        <v>1458</v>
      </c>
      <c r="G200" s="4">
        <v>3.2874121986078544</v>
      </c>
      <c r="H200" s="4">
        <v>0.72074377115735144</v>
      </c>
      <c r="I200" s="4">
        <v>0.27995269413875173</v>
      </c>
      <c r="J200" s="4">
        <f t="shared" si="10"/>
        <v>4.3439414752782977</v>
      </c>
      <c r="K200" s="4">
        <f t="shared" si="11"/>
        <v>11.183563602453384</v>
      </c>
    </row>
    <row r="201" spans="1:26" x14ac:dyDescent="0.25">
      <c r="A201" s="3">
        <v>1459</v>
      </c>
      <c r="G201" s="4">
        <v>3.5809409085556418</v>
      </c>
      <c r="H201" s="4">
        <v>0.67378985796834745</v>
      </c>
      <c r="I201" s="4">
        <v>0.25389425560909057</v>
      </c>
      <c r="J201" s="4">
        <f t="shared" si="10"/>
        <v>5.0615483040861466</v>
      </c>
      <c r="K201" s="4">
        <f t="shared" si="11"/>
        <v>13.432442198144898</v>
      </c>
    </row>
    <row r="202" spans="1:26" x14ac:dyDescent="0.25">
      <c r="A202" s="3">
        <v>1460</v>
      </c>
      <c r="G202" s="4">
        <v>3.1253544148181254</v>
      </c>
      <c r="H202" s="4">
        <v>0.78897363303773149</v>
      </c>
      <c r="I202" s="4">
        <v>0.30216306380332514</v>
      </c>
      <c r="J202" s="4">
        <f t="shared" si="10"/>
        <v>3.7726584127433727</v>
      </c>
      <c r="K202" s="4">
        <f t="shared" si="11"/>
        <v>9.8507341587252775</v>
      </c>
      <c r="T202" s="4">
        <v>1.61</v>
      </c>
      <c r="U202" s="4">
        <f>T202</f>
        <v>1.61</v>
      </c>
      <c r="V202" s="4">
        <f>U202</f>
        <v>1.61</v>
      </c>
      <c r="Y202" s="4">
        <f>V202/1.05*5370/2100/1.74</f>
        <v>2.2534209085933226</v>
      </c>
      <c r="Z202" s="4">
        <f>V202/1.05*5370/2100/1.02</f>
        <v>3.8440709617180207</v>
      </c>
    </row>
    <row r="203" spans="1:26" x14ac:dyDescent="0.25">
      <c r="A203" s="3">
        <v>1461</v>
      </c>
      <c r="G203" s="4">
        <v>3.1538117148436386</v>
      </c>
      <c r="H203" s="4">
        <v>0.78419727139499018</v>
      </c>
      <c r="I203" s="4">
        <v>0.28735643696401841</v>
      </c>
      <c r="J203" s="4">
        <f t="shared" si="10"/>
        <v>3.8301972146241998</v>
      </c>
      <c r="K203" s="4">
        <f t="shared" si="11"/>
        <v>10.45262892436647</v>
      </c>
    </row>
    <row r="204" spans="1:26" x14ac:dyDescent="0.25">
      <c r="A204" s="3">
        <v>1462</v>
      </c>
      <c r="G204" s="4">
        <v>3.2756096010778335</v>
      </c>
      <c r="H204" s="4">
        <v>0.64601564513059484</v>
      </c>
      <c r="I204" s="4">
        <v>0.25996626153158287</v>
      </c>
      <c r="J204" s="4">
        <f t="shared" si="10"/>
        <v>4.8290288555969134</v>
      </c>
      <c r="K204" s="4">
        <f t="shared" si="11"/>
        <v>12.000127143897478</v>
      </c>
    </row>
    <row r="205" spans="1:26" x14ac:dyDescent="0.25">
      <c r="A205" s="3">
        <v>1463</v>
      </c>
      <c r="G205" s="4">
        <v>3.0926492606865876</v>
      </c>
      <c r="H205" s="4">
        <v>0.64494979373374584</v>
      </c>
      <c r="I205" s="4">
        <v>0.24881508730441312</v>
      </c>
      <c r="J205" s="4">
        <f t="shared" si="10"/>
        <v>4.5668364838471129</v>
      </c>
      <c r="K205" s="4">
        <f t="shared" si="11"/>
        <v>11.837627212169057</v>
      </c>
    </row>
    <row r="206" spans="1:26" x14ac:dyDescent="0.25">
      <c r="A206" s="3">
        <v>1464</v>
      </c>
      <c r="G206" s="4">
        <v>3.1914395656434693</v>
      </c>
      <c r="H206" s="4">
        <v>0.56491522501351787</v>
      </c>
      <c r="I206" s="4">
        <v>0.22015764725248219</v>
      </c>
      <c r="J206" s="4">
        <f t="shared" si="10"/>
        <v>5.3803935854641711</v>
      </c>
      <c r="K206" s="4">
        <f t="shared" si="11"/>
        <v>13.805862712132118</v>
      </c>
    </row>
    <row r="207" spans="1:26" x14ac:dyDescent="0.25">
      <c r="A207" s="3">
        <v>1465</v>
      </c>
      <c r="G207" s="4">
        <v>2.5915688526115299</v>
      </c>
      <c r="H207" s="4">
        <v>0.55192765015706935</v>
      </c>
      <c r="I207" s="4">
        <v>0.20854965771572134</v>
      </c>
      <c r="J207" s="4">
        <f t="shared" ref="J207:J234" si="12">G207/H207/1.05</f>
        <v>4.4718919432802178</v>
      </c>
      <c r="K207" s="4">
        <f t="shared" ref="K207:K234" si="13">G207/I207/1.05</f>
        <v>11.834883063559785</v>
      </c>
    </row>
    <row r="208" spans="1:26" x14ac:dyDescent="0.25">
      <c r="A208" s="3">
        <v>1466</v>
      </c>
      <c r="G208" s="4">
        <v>2.5237334348721494</v>
      </c>
      <c r="H208" s="4">
        <v>0.57998299641061035</v>
      </c>
      <c r="I208" s="4">
        <v>0.22336633603177689</v>
      </c>
      <c r="J208" s="4">
        <f t="shared" si="12"/>
        <v>4.144182962490758</v>
      </c>
      <c r="K208" s="4">
        <f t="shared" si="13"/>
        <v>10.760599358702162</v>
      </c>
    </row>
    <row r="209" spans="1:26" x14ac:dyDescent="0.25">
      <c r="A209" s="3">
        <v>1467</v>
      </c>
      <c r="G209" s="4">
        <v>2.3575763639666589</v>
      </c>
      <c r="H209" s="4">
        <v>0.57315490346659281</v>
      </c>
      <c r="I209" s="4">
        <v>0.21631401393307217</v>
      </c>
      <c r="J209" s="4">
        <f t="shared" si="12"/>
        <v>3.9174589787946581</v>
      </c>
      <c r="K209" s="4">
        <f t="shared" si="13"/>
        <v>10.379867591565711</v>
      </c>
    </row>
    <row r="210" spans="1:26" x14ac:dyDescent="0.25">
      <c r="A210" s="3">
        <v>1468</v>
      </c>
      <c r="G210" s="4">
        <v>2.4826432691845404</v>
      </c>
      <c r="H210" s="4">
        <v>0.58456916968852812</v>
      </c>
      <c r="I210" s="4">
        <v>0.22440077427164745</v>
      </c>
      <c r="J210" s="4">
        <f t="shared" si="12"/>
        <v>4.0447260713183892</v>
      </c>
      <c r="K210" s="4">
        <f t="shared" si="13"/>
        <v>10.536604291150491</v>
      </c>
    </row>
    <row r="211" spans="1:26" x14ac:dyDescent="0.25">
      <c r="A211" s="3">
        <v>1469</v>
      </c>
      <c r="G211" s="4">
        <v>2.4421136807711878</v>
      </c>
      <c r="H211" s="4">
        <v>0.6032548935003007</v>
      </c>
      <c r="I211" s="4">
        <v>0.2244143142616736</v>
      </c>
      <c r="J211" s="4">
        <f t="shared" si="12"/>
        <v>3.8554557587094944</v>
      </c>
      <c r="K211" s="4">
        <f t="shared" si="13"/>
        <v>10.363967025755052</v>
      </c>
    </row>
    <row r="212" spans="1:26" x14ac:dyDescent="0.25">
      <c r="A212" s="3">
        <v>1470</v>
      </c>
      <c r="G212" s="4">
        <v>2.504947626985734</v>
      </c>
      <c r="H212" s="4">
        <v>0.59148767552499149</v>
      </c>
      <c r="I212" s="4">
        <v>0.22155952549227026</v>
      </c>
      <c r="J212" s="4">
        <f t="shared" si="12"/>
        <v>4.033329019975973</v>
      </c>
      <c r="K212" s="4">
        <f t="shared" si="13"/>
        <v>10.767600270638379</v>
      </c>
      <c r="T212" s="4">
        <v>1.78</v>
      </c>
      <c r="U212" s="4">
        <f>T212</f>
        <v>1.78</v>
      </c>
      <c r="V212" s="4">
        <f>U212</f>
        <v>1.78</v>
      </c>
      <c r="Y212" s="4">
        <f>V212/1.05*5370/2100/1.74</f>
        <v>2.4913597622957226</v>
      </c>
      <c r="Z212" s="4">
        <f>V212/1.05*5370/2100/1.02</f>
        <v>4.2499666533279976</v>
      </c>
    </row>
    <row r="213" spans="1:26" x14ac:dyDescent="0.25">
      <c r="A213" s="3">
        <v>1471</v>
      </c>
      <c r="G213" s="4">
        <v>2.2246569566102163</v>
      </c>
      <c r="H213" s="4">
        <v>0.60399040700676931</v>
      </c>
      <c r="I213" s="4">
        <v>0.2289565779817144</v>
      </c>
      <c r="J213" s="4">
        <f t="shared" si="12"/>
        <v>3.5078717914696993</v>
      </c>
      <c r="K213" s="4">
        <f t="shared" si="13"/>
        <v>9.2538110489516505</v>
      </c>
    </row>
    <row r="214" spans="1:26" x14ac:dyDescent="0.25">
      <c r="A214" s="3">
        <v>1472</v>
      </c>
      <c r="G214" s="4">
        <v>2.9644692961271186</v>
      </c>
      <c r="H214" s="4">
        <v>0.52518075956633969</v>
      </c>
      <c r="I214" s="4">
        <v>0.20604110725065791</v>
      </c>
      <c r="J214" s="4">
        <f t="shared" si="12"/>
        <v>5.3758711455479418</v>
      </c>
      <c r="K214" s="4">
        <f t="shared" si="13"/>
        <v>13.702625312117766</v>
      </c>
    </row>
    <row r="215" spans="1:26" x14ac:dyDescent="0.25">
      <c r="A215" s="3">
        <v>1473</v>
      </c>
      <c r="G215" s="4">
        <v>2.3707378289460217</v>
      </c>
      <c r="H215" s="4">
        <v>0.53007344016854663</v>
      </c>
      <c r="I215" s="4">
        <v>0.22028603910521646</v>
      </c>
      <c r="J215" s="4">
        <f t="shared" si="12"/>
        <v>4.2594957231949593</v>
      </c>
      <c r="K215" s="4">
        <f t="shared" si="13"/>
        <v>10.24960801214795</v>
      </c>
    </row>
    <row r="216" spans="1:26" x14ac:dyDescent="0.25">
      <c r="A216" s="3">
        <v>1474</v>
      </c>
      <c r="G216" s="4">
        <v>2.627126667073965</v>
      </c>
      <c r="H216" s="4">
        <v>0.55270812390862756</v>
      </c>
      <c r="I216" s="4">
        <v>0.226709521051178</v>
      </c>
      <c r="J216" s="4">
        <f t="shared" si="12"/>
        <v>4.5268475149587797</v>
      </c>
      <c r="K216" s="4">
        <f t="shared" si="13"/>
        <v>11.036260786985149</v>
      </c>
    </row>
    <row r="217" spans="1:26" x14ac:dyDescent="0.25">
      <c r="A217" s="3">
        <v>1475</v>
      </c>
      <c r="H217" s="4">
        <v>0.55876977748911394</v>
      </c>
      <c r="I217" s="4">
        <v>0.20753904639714807</v>
      </c>
    </row>
    <row r="218" spans="1:26" x14ac:dyDescent="0.25">
      <c r="A218" s="3">
        <v>1476</v>
      </c>
      <c r="H218" s="4">
        <v>0.54695456371730933</v>
      </c>
      <c r="I218" s="4">
        <v>0.20419919812141116</v>
      </c>
    </row>
    <row r="219" spans="1:26" x14ac:dyDescent="0.25">
      <c r="A219" s="3">
        <v>1477</v>
      </c>
      <c r="G219" s="4">
        <v>2.8925053419943954</v>
      </c>
      <c r="H219" s="4">
        <v>0.59265972164807068</v>
      </c>
      <c r="I219" s="4">
        <v>0.21809714511033459</v>
      </c>
      <c r="J219" s="4">
        <f t="shared" si="12"/>
        <v>4.6481427567156857</v>
      </c>
      <c r="K219" s="4">
        <f t="shared" si="13"/>
        <v>12.630917250118003</v>
      </c>
    </row>
    <row r="220" spans="1:26" x14ac:dyDescent="0.25">
      <c r="A220" s="3">
        <v>1478</v>
      </c>
      <c r="G220" s="4">
        <v>2.3707378289460217</v>
      </c>
      <c r="H220" s="4">
        <v>0.61178729914111829</v>
      </c>
      <c r="I220" s="4">
        <v>0.21924017177377936</v>
      </c>
      <c r="J220" s="4">
        <f t="shared" si="12"/>
        <v>3.6905727767590615</v>
      </c>
      <c r="K220" s="4">
        <f t="shared" si="13"/>
        <v>10.298502929959831</v>
      </c>
    </row>
    <row r="221" spans="1:26" x14ac:dyDescent="0.25">
      <c r="A221" s="3">
        <v>1479</v>
      </c>
      <c r="G221" s="4">
        <v>2.2244838850315634</v>
      </c>
      <c r="H221" s="4">
        <v>0.58819857876173809</v>
      </c>
      <c r="I221" s="4">
        <v>0.22539314713657196</v>
      </c>
      <c r="J221" s="4">
        <f t="shared" si="12"/>
        <v>3.6017701461339402</v>
      </c>
      <c r="K221" s="4">
        <f t="shared" si="13"/>
        <v>9.399381072126161</v>
      </c>
    </row>
    <row r="222" spans="1:26" x14ac:dyDescent="0.25">
      <c r="A222" s="3">
        <v>1480</v>
      </c>
      <c r="G222" s="4">
        <v>2.1784685434539028</v>
      </c>
      <c r="H222" s="4">
        <v>0.60124360395685361</v>
      </c>
      <c r="I222" s="4">
        <v>0.22236623882753725</v>
      </c>
      <c r="J222" s="4">
        <f t="shared" si="12"/>
        <v>3.4507343321284809</v>
      </c>
      <c r="K222" s="4">
        <f t="shared" si="13"/>
        <v>9.3302470603718479</v>
      </c>
      <c r="T222" s="4">
        <v>1.6</v>
      </c>
      <c r="U222" s="4">
        <f>T222</f>
        <v>1.6</v>
      </c>
      <c r="V222" s="4">
        <f>U222</f>
        <v>1.6</v>
      </c>
      <c r="Y222" s="4">
        <f>V222/1.05*5370/2100/1.74</f>
        <v>2.2394245054343576</v>
      </c>
      <c r="Z222" s="4">
        <f>V222/1.05*5370/2100/1.02</f>
        <v>3.8201947445644922</v>
      </c>
    </row>
    <row r="223" spans="1:26" x14ac:dyDescent="0.25">
      <c r="A223" s="3">
        <v>1481</v>
      </c>
      <c r="G223" s="4">
        <v>2.3236997305667937</v>
      </c>
      <c r="H223" s="4">
        <v>0.68780785885978624</v>
      </c>
      <c r="I223" s="4">
        <v>0.23787980723175395</v>
      </c>
      <c r="J223" s="4">
        <f t="shared" si="12"/>
        <v>3.2175371856222252</v>
      </c>
      <c r="K223" s="4">
        <f t="shared" si="13"/>
        <v>9.3032165621712828</v>
      </c>
    </row>
    <row r="224" spans="1:26" x14ac:dyDescent="0.25">
      <c r="A224" s="3">
        <v>1482</v>
      </c>
      <c r="G224" s="4">
        <v>2.3209480093352375</v>
      </c>
      <c r="H224" s="4">
        <v>0.75342440634521834</v>
      </c>
      <c r="I224" s="4">
        <v>0.26552106727750197</v>
      </c>
      <c r="J224" s="4">
        <f t="shared" si="12"/>
        <v>2.9338400202349608</v>
      </c>
      <c r="K224" s="4">
        <f t="shared" si="13"/>
        <v>8.3248636284186173</v>
      </c>
    </row>
    <row r="225" spans="1:26" x14ac:dyDescent="0.25">
      <c r="A225" s="3">
        <v>1483</v>
      </c>
      <c r="G225" s="4">
        <v>3.2278136739831393</v>
      </c>
      <c r="H225" s="4">
        <v>0.65930869884990362</v>
      </c>
      <c r="I225" s="4">
        <v>0.24964474353763086</v>
      </c>
      <c r="J225" s="4">
        <f t="shared" si="12"/>
        <v>4.6626235423539679</v>
      </c>
      <c r="K225" s="4">
        <f t="shared" si="13"/>
        <v>12.313931458656725</v>
      </c>
    </row>
    <row r="226" spans="1:26" x14ac:dyDescent="0.25">
      <c r="A226" s="3">
        <v>1484</v>
      </c>
      <c r="G226" s="4">
        <v>2.5275817786230044</v>
      </c>
      <c r="H226" s="4">
        <v>0.56990471921003516</v>
      </c>
      <c r="I226" s="4">
        <v>0.21170391375103895</v>
      </c>
      <c r="J226" s="4">
        <f t="shared" si="12"/>
        <v>4.2239003475571346</v>
      </c>
      <c r="K226" s="4">
        <f t="shared" si="13"/>
        <v>11.37069551003473</v>
      </c>
    </row>
    <row r="227" spans="1:26" x14ac:dyDescent="0.25">
      <c r="A227" s="3">
        <v>1485</v>
      </c>
      <c r="G227" s="4">
        <v>2.7235577635575914</v>
      </c>
      <c r="H227" s="4">
        <v>0.5508913969547935</v>
      </c>
      <c r="I227" s="4">
        <v>0.21993656221624333</v>
      </c>
      <c r="J227" s="4">
        <f t="shared" si="12"/>
        <v>4.7084861935761353</v>
      </c>
      <c r="K227" s="4">
        <f t="shared" si="13"/>
        <v>11.793694102443993</v>
      </c>
    </row>
    <row r="228" spans="1:26" x14ac:dyDescent="0.25">
      <c r="A228" s="3">
        <v>1486</v>
      </c>
      <c r="G228" s="4">
        <v>2.6174682320266096</v>
      </c>
      <c r="H228" s="4">
        <v>0.57782897251581744</v>
      </c>
      <c r="I228" s="4">
        <v>0.21646577711268269</v>
      </c>
      <c r="J228" s="4">
        <f t="shared" si="12"/>
        <v>4.314125816140435</v>
      </c>
      <c r="K228" s="4">
        <f t="shared" si="13"/>
        <v>11.516032330351843</v>
      </c>
    </row>
    <row r="229" spans="1:26" x14ac:dyDescent="0.25">
      <c r="A229" s="3">
        <v>1487</v>
      </c>
      <c r="G229" s="4">
        <v>3.0082124349870414</v>
      </c>
      <c r="H229" s="4">
        <v>0.57910281327972046</v>
      </c>
      <c r="I229" s="4">
        <v>0.21554559494338366</v>
      </c>
      <c r="J229" s="4">
        <f t="shared" si="12"/>
        <v>4.9472462542041491</v>
      </c>
      <c r="K229" s="4">
        <f t="shared" si="13"/>
        <v>13.291685337154345</v>
      </c>
    </row>
    <row r="230" spans="1:26" x14ac:dyDescent="0.25">
      <c r="A230" s="3">
        <v>1488</v>
      </c>
      <c r="G230" s="4">
        <v>1.9627232593446777</v>
      </c>
      <c r="H230" s="4">
        <v>0.56213385527033555</v>
      </c>
      <c r="I230" s="4">
        <v>0.20733451315782767</v>
      </c>
      <c r="J230" s="4">
        <f t="shared" si="12"/>
        <v>3.3252938414392172</v>
      </c>
      <c r="K230" s="4">
        <f t="shared" si="13"/>
        <v>9.0156733605273338</v>
      </c>
    </row>
    <row r="231" spans="1:26" x14ac:dyDescent="0.25">
      <c r="A231" s="3">
        <v>1489</v>
      </c>
      <c r="G231" s="4">
        <v>2.0743953775885631</v>
      </c>
      <c r="H231" s="4">
        <v>0.57367902500298262</v>
      </c>
      <c r="I231" s="4">
        <v>0.21040844450593379</v>
      </c>
      <c r="J231" s="4">
        <f t="shared" si="12"/>
        <v>3.4437630786870228</v>
      </c>
      <c r="K231" s="4">
        <f t="shared" si="13"/>
        <v>9.3894265981645333</v>
      </c>
    </row>
    <row r="232" spans="1:26" x14ac:dyDescent="0.25">
      <c r="A232" s="3">
        <v>1490</v>
      </c>
      <c r="G232" s="4">
        <v>1.9243133964131602</v>
      </c>
      <c r="H232" s="4">
        <v>0.55095809040261146</v>
      </c>
      <c r="I232" s="4">
        <v>0.20171521455604705</v>
      </c>
      <c r="J232" s="4">
        <f t="shared" si="12"/>
        <v>3.3263499657771867</v>
      </c>
      <c r="K232" s="4">
        <f t="shared" si="13"/>
        <v>9.085479393257053</v>
      </c>
      <c r="T232" s="4">
        <v>1.72</v>
      </c>
      <c r="U232" s="4">
        <f>T232</f>
        <v>1.72</v>
      </c>
      <c r="V232" s="4">
        <f>U232</f>
        <v>1.72</v>
      </c>
      <c r="Y232" s="4">
        <f>V232/1.05*5370/2100/1.74</f>
        <v>2.407381343341934</v>
      </c>
      <c r="Z232" s="4">
        <f>V232/1.05*5370/2100/1.02</f>
        <v>4.1067093504068284</v>
      </c>
    </row>
    <row r="233" spans="1:26" x14ac:dyDescent="0.25">
      <c r="A233" s="3">
        <v>1491</v>
      </c>
      <c r="G233" s="4">
        <v>1.7737043751875279</v>
      </c>
      <c r="H233" s="4">
        <v>0.59662692885747814</v>
      </c>
      <c r="I233" s="4">
        <v>0.21638659338582972</v>
      </c>
      <c r="J233" s="4">
        <f t="shared" si="12"/>
        <v>2.8313208478842982</v>
      </c>
      <c r="K233" s="4">
        <f t="shared" si="13"/>
        <v>7.8065939097776917</v>
      </c>
    </row>
    <row r="234" spans="1:26" x14ac:dyDescent="0.25">
      <c r="A234" s="3">
        <v>1492</v>
      </c>
      <c r="G234" s="4">
        <v>3.602204527991737</v>
      </c>
      <c r="H234" s="4">
        <v>0.53381005544764426</v>
      </c>
      <c r="I234" s="4">
        <v>0.20338992189059257</v>
      </c>
      <c r="J234" s="4">
        <f t="shared" si="12"/>
        <v>6.4267634976693078</v>
      </c>
      <c r="K234" s="4">
        <f t="shared" si="13"/>
        <v>16.867458068473887</v>
      </c>
    </row>
    <row r="235" spans="1:26" x14ac:dyDescent="0.25">
      <c r="A235" s="3">
        <v>1493</v>
      </c>
      <c r="H235" s="4">
        <v>0.53516231230878963</v>
      </c>
      <c r="I235" s="4">
        <v>0.20245270615788613</v>
      </c>
    </row>
    <row r="236" spans="1:26" x14ac:dyDescent="0.25">
      <c r="A236" s="3">
        <v>1494</v>
      </c>
      <c r="G236" s="4">
        <v>2.6132794501780952</v>
      </c>
      <c r="H236" s="4">
        <v>0.56118569754239322</v>
      </c>
      <c r="I236" s="4">
        <v>0.21271840809744547</v>
      </c>
      <c r="J236" s="4">
        <f t="shared" ref="J236" si="14">G236/H236/1.05</f>
        <v>4.4349625845733058</v>
      </c>
      <c r="K236" s="4">
        <f t="shared" ref="K236" si="15">G236/I236/1.05</f>
        <v>11.700151359058964</v>
      </c>
    </row>
    <row r="237" spans="1:26" x14ac:dyDescent="0.25">
      <c r="A237" s="3">
        <v>1495</v>
      </c>
      <c r="G237" s="4">
        <v>2.4483284512871299</v>
      </c>
      <c r="H237" s="4">
        <v>0.53038942732698535</v>
      </c>
      <c r="I237" s="4">
        <v>0.20613329826595689</v>
      </c>
      <c r="J237" s="4">
        <f t="shared" ref="J237:J300" si="16">G237/H237/1.05</f>
        <v>4.3962817922852357</v>
      </c>
      <c r="K237" s="4">
        <f t="shared" ref="K237:K300" si="17">G237/I237/1.05</f>
        <v>11.311813286807084</v>
      </c>
    </row>
    <row r="238" spans="1:26" x14ac:dyDescent="0.25">
      <c r="A238" s="3">
        <v>1496</v>
      </c>
      <c r="G238" s="4">
        <v>2.5499555481678149</v>
      </c>
      <c r="H238" s="4">
        <v>0.56067289666755293</v>
      </c>
      <c r="I238" s="4">
        <v>0.20649844688556854</v>
      </c>
      <c r="J238" s="4">
        <f t="shared" si="16"/>
        <v>4.3314544147354006</v>
      </c>
      <c r="K238" s="4">
        <f t="shared" si="17"/>
        <v>11.760519897948338</v>
      </c>
    </row>
    <row r="239" spans="1:26" x14ac:dyDescent="0.25">
      <c r="A239" s="3">
        <v>1497</v>
      </c>
      <c r="G239" s="4">
        <v>2.2062568067944914</v>
      </c>
      <c r="H239" s="4">
        <v>0.55568823766990272</v>
      </c>
      <c r="I239" s="4">
        <v>0.20989871498205476</v>
      </c>
      <c r="J239" s="4">
        <f t="shared" si="16"/>
        <v>3.7812514579444403</v>
      </c>
      <c r="K239" s="4">
        <f t="shared" si="17"/>
        <v>10.010527977894185</v>
      </c>
    </row>
    <row r="240" spans="1:26" x14ac:dyDescent="0.25">
      <c r="A240" s="3">
        <v>1498</v>
      </c>
      <c r="G240" s="4">
        <v>2.4357047188639087</v>
      </c>
      <c r="H240" s="4">
        <v>0.58035492931473176</v>
      </c>
      <c r="I240" s="4">
        <v>0.22379745286793959</v>
      </c>
      <c r="J240" s="4">
        <f t="shared" si="16"/>
        <v>3.9970691428596181</v>
      </c>
      <c r="K240" s="4">
        <f t="shared" si="17"/>
        <v>10.365259971208117</v>
      </c>
    </row>
    <row r="241" spans="1:26" x14ac:dyDescent="0.25">
      <c r="A241" s="3">
        <v>1499</v>
      </c>
      <c r="G241" s="4">
        <v>2.8462548059869208</v>
      </c>
      <c r="H241" s="4">
        <v>0.55643943156961884</v>
      </c>
      <c r="I241" s="4">
        <v>0.22249275527169537</v>
      </c>
      <c r="J241" s="4">
        <f t="shared" si="16"/>
        <v>4.8715434404032436</v>
      </c>
      <c r="K241" s="4">
        <f t="shared" si="17"/>
        <v>12.18340282376616</v>
      </c>
    </row>
    <row r="242" spans="1:26" x14ac:dyDescent="0.25">
      <c r="A242" s="3">
        <v>1500</v>
      </c>
      <c r="G242" s="4">
        <v>2.2458490078681188</v>
      </c>
      <c r="H242" s="4">
        <v>0.59130266562094347</v>
      </c>
      <c r="I242" s="4">
        <v>0.21696355048900459</v>
      </c>
      <c r="J242" s="4">
        <f t="shared" si="16"/>
        <v>3.6172740989948577</v>
      </c>
      <c r="K242" s="4">
        <f t="shared" si="17"/>
        <v>9.8583555265226579</v>
      </c>
      <c r="T242" s="4">
        <v>1.77</v>
      </c>
      <c r="U242" s="4">
        <f>T242</f>
        <v>1.77</v>
      </c>
      <c r="V242" s="4">
        <f>U242</f>
        <v>1.77</v>
      </c>
      <c r="Y242" s="4">
        <f>V242/1.05*5370/2100/1.74</f>
        <v>2.4773633591367581</v>
      </c>
      <c r="Z242" s="4">
        <f>V242/1.05*5370/2100/1.02</f>
        <v>4.2260904361744691</v>
      </c>
    </row>
    <row r="243" spans="1:26" x14ac:dyDescent="0.25">
      <c r="A243" s="3">
        <v>1501</v>
      </c>
      <c r="G243" s="4">
        <v>2.4462712511533309</v>
      </c>
      <c r="H243" s="4">
        <v>0.6700285498566857</v>
      </c>
      <c r="I243" s="4">
        <v>0.23709279434653913</v>
      </c>
      <c r="J243" s="4">
        <f t="shared" si="16"/>
        <v>3.4771386151439025</v>
      </c>
      <c r="K243" s="4">
        <f t="shared" si="17"/>
        <v>9.8264569801741892</v>
      </c>
    </row>
    <row r="244" spans="1:26" x14ac:dyDescent="0.25">
      <c r="A244" s="3">
        <v>1502</v>
      </c>
      <c r="G244" s="4">
        <v>2.3769014481747135</v>
      </c>
      <c r="H244" s="4">
        <v>0.65146355208811968</v>
      </c>
      <c r="I244" s="4">
        <v>0.22815394402813979</v>
      </c>
      <c r="J244" s="4">
        <f t="shared" si="16"/>
        <v>3.4748155252469117</v>
      </c>
      <c r="K244" s="4">
        <f t="shared" si="17"/>
        <v>9.9218782939342862</v>
      </c>
    </row>
    <row r="245" spans="1:26" x14ac:dyDescent="0.25">
      <c r="A245" s="3">
        <v>1503</v>
      </c>
      <c r="G245" s="4">
        <v>2.734870339604595</v>
      </c>
      <c r="H245" s="4">
        <v>0.59411808557182233</v>
      </c>
      <c r="I245" s="4">
        <v>0.22451848501530383</v>
      </c>
      <c r="J245" s="4">
        <f t="shared" si="16"/>
        <v>4.3840416272871909</v>
      </c>
      <c r="K245" s="4">
        <f t="shared" si="17"/>
        <v>11.600997657246364</v>
      </c>
    </row>
    <row r="246" spans="1:26" x14ac:dyDescent="0.25">
      <c r="A246" s="3">
        <v>1504</v>
      </c>
      <c r="G246" s="4">
        <v>2.3706579364273823</v>
      </c>
      <c r="H246" s="4">
        <v>0.5658740607963153</v>
      </c>
      <c r="I246" s="4">
        <v>0.21886604481053934</v>
      </c>
      <c r="J246" s="4">
        <f t="shared" si="16"/>
        <v>3.9898797624456783</v>
      </c>
      <c r="K246" s="4">
        <f t="shared" si="17"/>
        <v>10.315759419048323</v>
      </c>
    </row>
    <row r="247" spans="1:26" x14ac:dyDescent="0.25">
      <c r="A247" s="3">
        <v>1505</v>
      </c>
      <c r="G247" s="4">
        <v>2.1451719812982586</v>
      </c>
      <c r="H247" s="4">
        <v>0.55915919415345927</v>
      </c>
      <c r="I247" s="4">
        <v>0.2197816354895234</v>
      </c>
      <c r="J247" s="4">
        <f t="shared" si="16"/>
        <v>3.6537375329449917</v>
      </c>
      <c r="K247" s="4">
        <f t="shared" si="17"/>
        <v>9.295685374345835</v>
      </c>
    </row>
    <row r="248" spans="1:26" x14ac:dyDescent="0.25">
      <c r="A248" s="3">
        <v>1506</v>
      </c>
      <c r="G248" s="4">
        <v>2.4481088460744904</v>
      </c>
      <c r="H248" s="4">
        <v>0.57368431869180236</v>
      </c>
      <c r="I248" s="4">
        <v>0.21884668022877837</v>
      </c>
      <c r="J248" s="4">
        <f t="shared" si="16"/>
        <v>4.0641379908611643</v>
      </c>
      <c r="K248" s="4">
        <f t="shared" si="17"/>
        <v>10.653724479253309</v>
      </c>
    </row>
    <row r="249" spans="1:26" x14ac:dyDescent="0.25">
      <c r="A249" s="3">
        <v>1507</v>
      </c>
      <c r="G249" s="4">
        <v>2.4560012688741732</v>
      </c>
      <c r="H249" s="4">
        <v>0.58511596702396385</v>
      </c>
      <c r="I249" s="4">
        <v>0.23200562421108101</v>
      </c>
      <c r="J249" s="4">
        <f t="shared" si="16"/>
        <v>3.9975816065935783</v>
      </c>
      <c r="K249" s="4">
        <f t="shared" si="17"/>
        <v>10.081862607654386</v>
      </c>
    </row>
    <row r="250" spans="1:26" x14ac:dyDescent="0.25">
      <c r="A250" s="3">
        <v>1508</v>
      </c>
      <c r="G250" s="4">
        <v>2.3406857147365567</v>
      </c>
      <c r="H250" s="4">
        <v>0.52584021017399862</v>
      </c>
      <c r="I250" s="4">
        <v>0.21060883228139476</v>
      </c>
      <c r="J250" s="4">
        <f t="shared" si="16"/>
        <v>4.2393572174475773</v>
      </c>
      <c r="K250" s="4">
        <f t="shared" si="17"/>
        <v>10.584667632774403</v>
      </c>
    </row>
    <row r="251" spans="1:26" x14ac:dyDescent="0.25">
      <c r="A251" s="3">
        <v>1509</v>
      </c>
      <c r="G251" s="4">
        <v>2.3533504282212623</v>
      </c>
      <c r="H251" s="4">
        <v>0.53495773051650319</v>
      </c>
      <c r="I251" s="4">
        <v>0.24005431340475911</v>
      </c>
      <c r="J251" s="4">
        <f t="shared" si="16"/>
        <v>4.1896508719511729</v>
      </c>
      <c r="K251" s="4">
        <f t="shared" si="17"/>
        <v>9.3365792529477378</v>
      </c>
    </row>
    <row r="252" spans="1:26" x14ac:dyDescent="0.25">
      <c r="A252" s="3">
        <v>1510</v>
      </c>
      <c r="G252" s="4">
        <v>2.4358932497051984</v>
      </c>
      <c r="H252" s="4">
        <v>0.51054250549915403</v>
      </c>
      <c r="I252" s="4">
        <v>0.19491653176508919</v>
      </c>
      <c r="J252" s="4">
        <f t="shared" si="16"/>
        <v>4.5439866574565047</v>
      </c>
      <c r="K252" s="4">
        <f t="shared" si="17"/>
        <v>11.902009090991218</v>
      </c>
      <c r="T252" s="4">
        <v>1.74</v>
      </c>
      <c r="U252" s="4">
        <f>T252</f>
        <v>1.74</v>
      </c>
      <c r="V252" s="4">
        <f>U252</f>
        <v>1.74</v>
      </c>
      <c r="Y252" s="4">
        <f>V252/1.05*5370/2100/1.74</f>
        <v>2.435374149659864</v>
      </c>
      <c r="Z252" s="4">
        <f>V252/1.05*5370/2100/1.02</f>
        <v>4.1544617847138854</v>
      </c>
    </row>
    <row r="253" spans="1:26" x14ac:dyDescent="0.25">
      <c r="A253" s="3">
        <v>1511</v>
      </c>
      <c r="G253" s="4">
        <v>2.4938675214144084</v>
      </c>
      <c r="H253" s="4">
        <v>0.56983166084281367</v>
      </c>
      <c r="I253" s="4">
        <v>0.20681848743048395</v>
      </c>
      <c r="J253" s="4">
        <f t="shared" si="16"/>
        <v>4.168093997521396</v>
      </c>
      <c r="K253" s="4">
        <f t="shared" si="17"/>
        <v>11.484040690293243</v>
      </c>
    </row>
    <row r="254" spans="1:26" x14ac:dyDescent="0.25">
      <c r="A254" s="3">
        <v>1512</v>
      </c>
      <c r="G254" s="4">
        <v>2.4102679573091073</v>
      </c>
      <c r="H254" s="4">
        <v>0.68044883966298508</v>
      </c>
      <c r="I254" s="4">
        <v>0.23023651254718711</v>
      </c>
      <c r="J254" s="4">
        <f t="shared" si="16"/>
        <v>3.3734987244775954</v>
      </c>
      <c r="K254" s="4">
        <f t="shared" si="17"/>
        <v>9.9701531580699108</v>
      </c>
    </row>
    <row r="255" spans="1:26" x14ac:dyDescent="0.25">
      <c r="A255" s="3">
        <v>1513</v>
      </c>
      <c r="G255" s="4">
        <v>2.1556328081586216</v>
      </c>
      <c r="H255" s="4">
        <v>0.60821880917046489</v>
      </c>
      <c r="I255" s="4">
        <v>0.2332982938401465</v>
      </c>
      <c r="J255" s="4">
        <f t="shared" si="16"/>
        <v>3.3754030553868435</v>
      </c>
      <c r="K255" s="4">
        <f t="shared" si="17"/>
        <v>8.7998227206257109</v>
      </c>
    </row>
    <row r="256" spans="1:26" x14ac:dyDescent="0.25">
      <c r="A256" s="3">
        <v>1514</v>
      </c>
      <c r="G256" s="4">
        <v>2.3473049187127684</v>
      </c>
      <c r="H256" s="4">
        <v>0.58812236751925728</v>
      </c>
      <c r="I256" s="4">
        <v>0.22518982803514867</v>
      </c>
      <c r="J256" s="4">
        <f t="shared" si="16"/>
        <v>3.8011281622254587</v>
      </c>
      <c r="K256" s="4">
        <f t="shared" si="17"/>
        <v>9.9273067239219568</v>
      </c>
    </row>
    <row r="257" spans="1:26" x14ac:dyDescent="0.25">
      <c r="A257" s="3">
        <v>1515</v>
      </c>
      <c r="G257" s="4">
        <v>2.1754177758092843</v>
      </c>
      <c r="H257" s="4">
        <v>0.62547577862058312</v>
      </c>
      <c r="I257" s="4">
        <v>0.2292522852112085</v>
      </c>
      <c r="J257" s="4">
        <f t="shared" si="16"/>
        <v>3.3124007738890877</v>
      </c>
      <c r="K257" s="4">
        <f t="shared" si="17"/>
        <v>9.0373208329981978</v>
      </c>
    </row>
    <row r="258" spans="1:26" x14ac:dyDescent="0.25">
      <c r="A258" s="3">
        <v>1516</v>
      </c>
      <c r="G258" s="4">
        <v>2.5875384721050287</v>
      </c>
      <c r="H258" s="4">
        <v>0.58424409024324786</v>
      </c>
      <c r="I258" s="4">
        <v>0.22740415005099499</v>
      </c>
      <c r="J258" s="4">
        <f t="shared" si="16"/>
        <v>4.2179671057686354</v>
      </c>
      <c r="K258" s="4">
        <f t="shared" si="17"/>
        <v>10.83675189671394</v>
      </c>
    </row>
    <row r="259" spans="1:26" x14ac:dyDescent="0.25">
      <c r="A259" s="3">
        <v>1517</v>
      </c>
      <c r="G259" s="4">
        <v>2.2819972056640885</v>
      </c>
      <c r="H259" s="4">
        <v>0.60683053596333214</v>
      </c>
      <c r="I259" s="4">
        <v>0.22522311274755225</v>
      </c>
      <c r="J259" s="4">
        <f t="shared" si="16"/>
        <v>3.5814457962483952</v>
      </c>
      <c r="K259" s="4">
        <f t="shared" si="17"/>
        <v>9.649678692155705</v>
      </c>
    </row>
    <row r="260" spans="1:26" x14ac:dyDescent="0.25">
      <c r="A260" s="3">
        <v>1518</v>
      </c>
      <c r="G260" s="4">
        <v>2.4336732145079707</v>
      </c>
      <c r="H260" s="4">
        <v>0.60982678973581905</v>
      </c>
      <c r="I260" s="4">
        <v>0.22616505755315841</v>
      </c>
      <c r="J260" s="4">
        <f t="shared" si="16"/>
        <v>3.8007251449566426</v>
      </c>
      <c r="K260" s="4">
        <f t="shared" si="17"/>
        <v>10.248196776694105</v>
      </c>
    </row>
    <row r="261" spans="1:26" x14ac:dyDescent="0.25">
      <c r="A261" s="3">
        <v>1519</v>
      </c>
      <c r="G261" s="4">
        <v>2.5393659577270364</v>
      </c>
      <c r="H261" s="4">
        <v>0.66807380788224946</v>
      </c>
      <c r="I261" s="4">
        <v>0.25202238685075218</v>
      </c>
      <c r="J261" s="4">
        <f t="shared" si="16"/>
        <v>3.6200248246973694</v>
      </c>
      <c r="K261" s="4">
        <f t="shared" si="17"/>
        <v>9.5961465942946091</v>
      </c>
    </row>
    <row r="262" spans="1:26" x14ac:dyDescent="0.25">
      <c r="A262" s="3">
        <v>1520</v>
      </c>
      <c r="G262" s="4">
        <v>2.9593747914677517</v>
      </c>
      <c r="H262" s="4">
        <v>0.71885609738627931</v>
      </c>
      <c r="I262" s="4">
        <v>0.255140841400465</v>
      </c>
      <c r="J262" s="4">
        <f t="shared" si="16"/>
        <v>3.9207460194021784</v>
      </c>
      <c r="K262" s="4">
        <f t="shared" si="17"/>
        <v>11.046652377877997</v>
      </c>
      <c r="T262" s="4">
        <v>1.69</v>
      </c>
      <c r="U262" s="4">
        <f>T262</f>
        <v>1.69</v>
      </c>
      <c r="V262" s="4">
        <f>U262</f>
        <v>1.69</v>
      </c>
      <c r="Y262" s="4">
        <f>V262/1.05*5370/2100/1.74</f>
        <v>2.3653921338650399</v>
      </c>
      <c r="Z262" s="4">
        <f>V262/1.05*5370/2100/1.02</f>
        <v>4.0350806989462447</v>
      </c>
    </row>
    <row r="263" spans="1:26" x14ac:dyDescent="0.25">
      <c r="A263" s="3">
        <v>1521</v>
      </c>
      <c r="G263" s="4">
        <v>2.6419123420796988</v>
      </c>
      <c r="H263" s="4">
        <v>0.67957665571458503</v>
      </c>
      <c r="I263" s="4">
        <v>0.26236308759566129</v>
      </c>
      <c r="J263" s="4">
        <f t="shared" si="16"/>
        <v>3.7024623657961464</v>
      </c>
      <c r="K263" s="4">
        <f t="shared" si="17"/>
        <v>9.590171451002794</v>
      </c>
    </row>
    <row r="264" spans="1:26" x14ac:dyDescent="0.25">
      <c r="A264" s="3">
        <v>1522</v>
      </c>
      <c r="G264" s="4">
        <v>2.5442815891905028</v>
      </c>
      <c r="H264" s="4">
        <v>0.61408599181551515</v>
      </c>
      <c r="I264" s="4">
        <v>0.2435089942548011</v>
      </c>
      <c r="J264" s="4">
        <f t="shared" si="16"/>
        <v>3.9459055496034403</v>
      </c>
      <c r="K264" s="4">
        <f t="shared" si="17"/>
        <v>9.9508658004766861</v>
      </c>
    </row>
    <row r="265" spans="1:26" x14ac:dyDescent="0.25">
      <c r="A265" s="3">
        <v>1523</v>
      </c>
      <c r="G265" s="4">
        <v>2.6452141521461074</v>
      </c>
      <c r="H265" s="4">
        <v>0.57970827242015588</v>
      </c>
      <c r="I265" s="4">
        <v>0.22369823343048945</v>
      </c>
      <c r="J265" s="4">
        <f t="shared" si="16"/>
        <v>4.345723001252261</v>
      </c>
      <c r="K265" s="4">
        <f t="shared" si="17"/>
        <v>11.261830434862594</v>
      </c>
    </row>
    <row r="266" spans="1:26" x14ac:dyDescent="0.25">
      <c r="A266" s="3">
        <v>1524</v>
      </c>
      <c r="G266" s="4">
        <v>2.4402682487474583</v>
      </c>
      <c r="H266" s="4">
        <v>0.58044774630158491</v>
      </c>
      <c r="I266" s="4">
        <v>0.21744890012201598</v>
      </c>
      <c r="J266" s="4">
        <f t="shared" si="16"/>
        <v>4.0039176887415842</v>
      </c>
      <c r="K266" s="4">
        <f t="shared" si="17"/>
        <v>10.687867344939487</v>
      </c>
    </row>
    <row r="267" spans="1:26" x14ac:dyDescent="0.25">
      <c r="A267" s="3">
        <v>1525</v>
      </c>
      <c r="G267" s="4">
        <v>1.8140657035092209</v>
      </c>
      <c r="H267" s="4">
        <v>0.58881150859641762</v>
      </c>
      <c r="I267" s="4">
        <v>0.23523592498024676</v>
      </c>
      <c r="J267" s="4">
        <f t="shared" si="16"/>
        <v>2.9341845347216529</v>
      </c>
      <c r="K267" s="4">
        <f t="shared" si="17"/>
        <v>7.3444633192604876</v>
      </c>
    </row>
    <row r="268" spans="1:26" x14ac:dyDescent="0.25">
      <c r="A268" s="3">
        <v>1526</v>
      </c>
      <c r="G268" s="4">
        <v>1.8399490320669398</v>
      </c>
      <c r="H268" s="4">
        <v>0.57214761897799238</v>
      </c>
      <c r="I268" s="4">
        <v>0.22083363088203509</v>
      </c>
      <c r="J268" s="4">
        <f t="shared" si="16"/>
        <v>3.0627277880181598</v>
      </c>
      <c r="K268" s="4">
        <f t="shared" si="17"/>
        <v>7.9350794735987673</v>
      </c>
    </row>
    <row r="269" spans="1:26" x14ac:dyDescent="0.25">
      <c r="A269" s="3">
        <v>1527</v>
      </c>
      <c r="G269" s="4">
        <v>1.8381103703248447</v>
      </c>
      <c r="H269" s="4">
        <v>0.77224208413129614</v>
      </c>
      <c r="I269" s="4">
        <v>0.25987447749445935</v>
      </c>
      <c r="J269" s="4">
        <f t="shared" si="16"/>
        <v>2.2668815142864549</v>
      </c>
      <c r="K269" s="4">
        <f t="shared" si="17"/>
        <v>6.7362571420989346</v>
      </c>
    </row>
    <row r="270" spans="1:26" x14ac:dyDescent="0.25">
      <c r="A270" s="3">
        <v>1528</v>
      </c>
      <c r="G270" s="4">
        <v>2.0649775842588594</v>
      </c>
      <c r="H270" s="4">
        <v>0.64053312881193447</v>
      </c>
      <c r="I270" s="4">
        <v>0.25744931102759477</v>
      </c>
      <c r="J270" s="4">
        <f t="shared" si="16"/>
        <v>3.0703256863380646</v>
      </c>
      <c r="K270" s="4">
        <f t="shared" si="17"/>
        <v>7.6389612793757893</v>
      </c>
    </row>
    <row r="271" spans="1:26" x14ac:dyDescent="0.25">
      <c r="A271" s="3">
        <v>1529</v>
      </c>
      <c r="G271" s="4">
        <v>1.9184684228410256</v>
      </c>
      <c r="H271" s="4">
        <v>0.63006475315560739</v>
      </c>
      <c r="I271" s="4">
        <v>0.22321968326905389</v>
      </c>
      <c r="J271" s="4">
        <f t="shared" si="16"/>
        <v>2.8998809638330565</v>
      </c>
      <c r="K271" s="4">
        <f t="shared" si="17"/>
        <v>8.1852673424674709</v>
      </c>
    </row>
    <row r="272" spans="1:26" x14ac:dyDescent="0.25">
      <c r="A272" s="3">
        <v>1530</v>
      </c>
      <c r="G272" s="4">
        <v>2.4827305215924942</v>
      </c>
      <c r="H272" s="4">
        <v>0.61700199559710056</v>
      </c>
      <c r="I272" s="4">
        <v>0.22869331359682274</v>
      </c>
      <c r="J272" s="4">
        <f t="shared" si="16"/>
        <v>3.8322489643996698</v>
      </c>
      <c r="K272" s="4">
        <f t="shared" si="17"/>
        <v>10.339197160910647</v>
      </c>
      <c r="T272" s="4">
        <v>1.62</v>
      </c>
      <c r="U272" s="4">
        <f>T272</f>
        <v>1.62</v>
      </c>
      <c r="V272" s="4">
        <f>U272</f>
        <v>1.62</v>
      </c>
      <c r="Y272" s="4">
        <f>V272/1.05*5370/2100/1.74</f>
        <v>2.2674173117522871</v>
      </c>
      <c r="Z272" s="4">
        <f>V272/1.05*5370/2100/1.02</f>
        <v>3.8679471788715483</v>
      </c>
    </row>
    <row r="273" spans="1:26" x14ac:dyDescent="0.25">
      <c r="A273" s="3">
        <v>1531</v>
      </c>
      <c r="G273" s="4">
        <v>2.1945082099195945</v>
      </c>
      <c r="H273" s="4">
        <v>0.62428026492596778</v>
      </c>
      <c r="I273" s="4">
        <v>0.22448275459180383</v>
      </c>
      <c r="J273" s="4">
        <f t="shared" si="16"/>
        <v>3.3478678350001858</v>
      </c>
      <c r="K273" s="4">
        <f t="shared" si="17"/>
        <v>9.3103268568290787</v>
      </c>
    </row>
    <row r="274" spans="1:26" x14ac:dyDescent="0.25">
      <c r="A274" s="3">
        <v>1532</v>
      </c>
      <c r="G274" s="4">
        <v>1.884677975963956</v>
      </c>
      <c r="H274" s="4">
        <v>0.60246205482604875</v>
      </c>
      <c r="I274" s="4">
        <v>0.22482119598279757</v>
      </c>
      <c r="J274" s="4">
        <f t="shared" si="16"/>
        <v>2.9793268991824151</v>
      </c>
      <c r="K274" s="4">
        <f t="shared" si="17"/>
        <v>7.983817530342197</v>
      </c>
    </row>
    <row r="275" spans="1:26" x14ac:dyDescent="0.25">
      <c r="A275" s="3">
        <v>1533</v>
      </c>
      <c r="G275" s="4">
        <v>2.133361215277898</v>
      </c>
      <c r="H275" s="4">
        <v>0.59307251452744159</v>
      </c>
      <c r="I275" s="4">
        <v>0.22891577028702809</v>
      </c>
      <c r="J275" s="4">
        <f t="shared" si="16"/>
        <v>3.4258417583183074</v>
      </c>
      <c r="K275" s="4">
        <f t="shared" si="17"/>
        <v>8.8756339654161636</v>
      </c>
    </row>
    <row r="276" spans="1:26" x14ac:dyDescent="0.25">
      <c r="A276" s="3">
        <v>1534</v>
      </c>
      <c r="G276" s="4">
        <v>2.5149903618390996</v>
      </c>
      <c r="H276" s="4">
        <v>0.56334731743173394</v>
      </c>
      <c r="I276" s="4">
        <v>0.21645388305740118</v>
      </c>
      <c r="J276" s="4">
        <f t="shared" si="16"/>
        <v>4.2517801042471284</v>
      </c>
      <c r="K276" s="4">
        <f t="shared" si="17"/>
        <v>11.065770140986796</v>
      </c>
    </row>
    <row r="277" spans="1:26" x14ac:dyDescent="0.25">
      <c r="A277" s="3">
        <v>1535</v>
      </c>
      <c r="G277" s="4">
        <v>1.6634119279867072</v>
      </c>
      <c r="H277" s="4">
        <v>0.68123446323608294</v>
      </c>
      <c r="I277" s="4">
        <v>0.25703011107465012</v>
      </c>
      <c r="J277" s="4">
        <f t="shared" si="16"/>
        <v>2.3254869236244269</v>
      </c>
      <c r="K277" s="4">
        <f t="shared" si="17"/>
        <v>6.16348734221926</v>
      </c>
    </row>
    <row r="278" spans="1:26" x14ac:dyDescent="0.25">
      <c r="A278" s="3">
        <v>1536</v>
      </c>
      <c r="G278" s="4">
        <v>1.3139963880964876</v>
      </c>
      <c r="H278" s="4">
        <v>0.67789143459862866</v>
      </c>
      <c r="I278" s="4">
        <v>0.24983817109942943</v>
      </c>
      <c r="J278" s="4">
        <f t="shared" si="16"/>
        <v>1.8460553823952917</v>
      </c>
      <c r="K278" s="4">
        <f t="shared" si="17"/>
        <v>5.0089428929674158</v>
      </c>
    </row>
    <row r="279" spans="1:26" x14ac:dyDescent="0.25">
      <c r="A279" s="3">
        <v>1537</v>
      </c>
      <c r="G279" s="4">
        <v>2.5448226738130484</v>
      </c>
      <c r="H279" s="4">
        <v>0.58957323624957858</v>
      </c>
      <c r="I279" s="4">
        <v>0.24331208516140435</v>
      </c>
      <c r="J279" s="4">
        <f t="shared" si="16"/>
        <v>4.1108389809959673</v>
      </c>
      <c r="K279" s="4">
        <f t="shared" si="17"/>
        <v>9.9610368310269415</v>
      </c>
    </row>
    <row r="280" spans="1:26" x14ac:dyDescent="0.25">
      <c r="A280" s="3">
        <v>1538</v>
      </c>
      <c r="G280" s="4">
        <v>2.1796581907498149</v>
      </c>
      <c r="H280" s="4">
        <v>0.58093136125736144</v>
      </c>
      <c r="I280" s="4">
        <v>0.22473641444618273</v>
      </c>
      <c r="J280" s="4">
        <f t="shared" si="16"/>
        <v>3.5733394373446683</v>
      </c>
      <c r="K280" s="4">
        <f t="shared" si="17"/>
        <v>9.2368873495058637</v>
      </c>
    </row>
    <row r="281" spans="1:26" x14ac:dyDescent="0.25">
      <c r="A281" s="3">
        <v>1539</v>
      </c>
      <c r="G281" s="4">
        <v>2.0016388525201703</v>
      </c>
      <c r="H281" s="4">
        <v>0.57549753693016104</v>
      </c>
      <c r="I281" s="4">
        <v>0.25268963753691193</v>
      </c>
      <c r="J281" s="4">
        <f t="shared" si="16"/>
        <v>3.3124776291044604</v>
      </c>
      <c r="K281" s="4">
        <f t="shared" si="17"/>
        <v>7.5441269981140726</v>
      </c>
    </row>
    <row r="282" spans="1:26" x14ac:dyDescent="0.25">
      <c r="A282" s="3">
        <v>1540</v>
      </c>
      <c r="G282" s="4">
        <v>2.4811917057513115</v>
      </c>
      <c r="H282" s="4">
        <v>0.53723729526968989</v>
      </c>
      <c r="I282" s="4">
        <v>0.20874836730768845</v>
      </c>
      <c r="J282" s="4">
        <f t="shared" si="16"/>
        <v>4.3985027483561465</v>
      </c>
      <c r="K282" s="4">
        <f t="shared" si="17"/>
        <v>11.320039290559377</v>
      </c>
      <c r="T282" s="4">
        <v>1.583</v>
      </c>
      <c r="U282" s="4">
        <f>T282</f>
        <v>1.583</v>
      </c>
      <c r="V282" s="4">
        <f>U282</f>
        <v>1.583</v>
      </c>
      <c r="Y282" s="4">
        <f>V282/1.05*5370/2100/1.74</f>
        <v>2.2156306200641174</v>
      </c>
      <c r="Z282" s="4">
        <f>V282/1.05*5370/2100/1.02</f>
        <v>3.7796051754034941</v>
      </c>
    </row>
    <row r="283" spans="1:26" x14ac:dyDescent="0.25">
      <c r="A283" s="3">
        <v>1541</v>
      </c>
      <c r="G283" s="4">
        <v>2.6039277320015253</v>
      </c>
      <c r="H283" s="4">
        <v>0.68699847077702425</v>
      </c>
      <c r="I283" s="4">
        <v>0.25707216357782786</v>
      </c>
      <c r="J283" s="4">
        <f t="shared" si="16"/>
        <v>3.6098059585633124</v>
      </c>
      <c r="K283" s="4">
        <f t="shared" si="17"/>
        <v>9.6468288857886932</v>
      </c>
    </row>
    <row r="284" spans="1:26" x14ac:dyDescent="0.25">
      <c r="A284" s="3">
        <v>1542</v>
      </c>
      <c r="G284" s="4">
        <v>2.3765276461376978</v>
      </c>
      <c r="H284" s="4">
        <v>0.51236998251212174</v>
      </c>
      <c r="I284" s="4">
        <v>0.20653466030119128</v>
      </c>
      <c r="J284" s="4">
        <f t="shared" si="16"/>
        <v>4.417432207662042</v>
      </c>
      <c r="K284" s="4">
        <f t="shared" si="17"/>
        <v>10.958740095670173</v>
      </c>
    </row>
    <row r="285" spans="1:26" x14ac:dyDescent="0.25">
      <c r="A285" s="3">
        <v>1543</v>
      </c>
      <c r="G285" s="4">
        <v>2.2673651946220987</v>
      </c>
      <c r="H285" s="4">
        <v>0.54210120927724259</v>
      </c>
      <c r="I285" s="4">
        <v>0.21548307739036421</v>
      </c>
      <c r="J285" s="4">
        <f t="shared" si="16"/>
        <v>3.9833805689690966</v>
      </c>
      <c r="K285" s="4">
        <f t="shared" si="17"/>
        <v>10.021183331894349</v>
      </c>
    </row>
    <row r="286" spans="1:26" x14ac:dyDescent="0.25">
      <c r="A286" s="3">
        <v>1544</v>
      </c>
      <c r="G286" s="4">
        <v>2.3397110764318723</v>
      </c>
      <c r="H286" s="4">
        <v>0.63405330847712138</v>
      </c>
      <c r="I286" s="4">
        <v>0.26012343965703311</v>
      </c>
      <c r="J286" s="4">
        <f t="shared" si="16"/>
        <v>3.5143673780685805</v>
      </c>
      <c r="K286" s="4">
        <f t="shared" si="17"/>
        <v>8.5663032374414563</v>
      </c>
    </row>
    <row r="287" spans="1:26" x14ac:dyDescent="0.25">
      <c r="A287" s="3">
        <v>1545</v>
      </c>
      <c r="G287" s="4">
        <v>2.1022839524634662</v>
      </c>
      <c r="H287" s="4">
        <v>0.56587588775756226</v>
      </c>
      <c r="I287" s="4">
        <v>0.2219592051376568</v>
      </c>
      <c r="J287" s="4">
        <f t="shared" si="16"/>
        <v>3.5381878538004417</v>
      </c>
      <c r="K287" s="4">
        <f t="shared" si="17"/>
        <v>9.0204647812674423</v>
      </c>
    </row>
    <row r="288" spans="1:26" x14ac:dyDescent="0.25">
      <c r="A288" s="3">
        <v>1546</v>
      </c>
      <c r="G288" s="4">
        <v>2.1882463073435861</v>
      </c>
      <c r="H288" s="4">
        <v>0.40409342382646962</v>
      </c>
      <c r="I288" s="4">
        <v>0.21577578270209144</v>
      </c>
      <c r="J288" s="4">
        <f t="shared" si="16"/>
        <v>5.1573323873910422</v>
      </c>
      <c r="K288" s="4">
        <f t="shared" si="17"/>
        <v>9.6583781374080342</v>
      </c>
    </row>
    <row r="289" spans="1:26" x14ac:dyDescent="0.25">
      <c r="A289" s="3">
        <v>1547</v>
      </c>
      <c r="G289" s="4">
        <v>2.4630944110566393</v>
      </c>
      <c r="H289" s="4">
        <v>0.35219047952785182</v>
      </c>
      <c r="I289" s="4">
        <v>0.18206177633617146</v>
      </c>
      <c r="J289" s="4">
        <f t="shared" si="16"/>
        <v>6.6606121896058035</v>
      </c>
      <c r="K289" s="4">
        <f t="shared" si="17"/>
        <v>12.884660625714581</v>
      </c>
    </row>
    <row r="290" spans="1:26" x14ac:dyDescent="0.25">
      <c r="A290" s="3">
        <v>1548</v>
      </c>
      <c r="G290" s="4">
        <v>2.3275552088778899</v>
      </c>
      <c r="H290" s="4">
        <v>0.3906418615086733</v>
      </c>
      <c r="I290" s="4">
        <v>0.18355492246001093</v>
      </c>
      <c r="J290" s="4">
        <f t="shared" si="16"/>
        <v>5.6745563263223238</v>
      </c>
      <c r="K290" s="4">
        <f t="shared" si="17"/>
        <v>12.076599291600601</v>
      </c>
    </row>
    <row r="291" spans="1:26" x14ac:dyDescent="0.25">
      <c r="A291" s="3">
        <v>1549</v>
      </c>
      <c r="G291" s="4">
        <v>2.4247694558950963</v>
      </c>
      <c r="H291" s="4">
        <v>0.46384399893731887</v>
      </c>
      <c r="I291" s="4">
        <v>0.20789483965763333</v>
      </c>
      <c r="J291" s="4">
        <f t="shared" si="16"/>
        <v>4.9786226597741994</v>
      </c>
      <c r="K291" s="4">
        <f t="shared" si="17"/>
        <v>11.108040235691458</v>
      </c>
    </row>
    <row r="292" spans="1:26" x14ac:dyDescent="0.25">
      <c r="A292" s="3">
        <v>1550</v>
      </c>
      <c r="G292" s="4">
        <v>3.1629446663690746</v>
      </c>
      <c r="H292" s="4">
        <v>0.47146939853050029</v>
      </c>
      <c r="I292" s="4">
        <v>0.27543498564492519</v>
      </c>
      <c r="J292" s="4">
        <f t="shared" si="16"/>
        <v>6.3892338783255287</v>
      </c>
      <c r="K292" s="4">
        <f t="shared" si="17"/>
        <v>10.93662174625903</v>
      </c>
      <c r="T292" s="4">
        <v>1.5</v>
      </c>
      <c r="U292" s="4">
        <f>T292</f>
        <v>1.5</v>
      </c>
      <c r="V292" s="4">
        <f>U292</f>
        <v>1.5</v>
      </c>
      <c r="Y292" s="4">
        <f>V292/1.05*5370/2100/1.74</f>
        <v>2.0994604738447107</v>
      </c>
      <c r="Z292" s="4">
        <f>V292/1.05*5370/2100/1.02</f>
        <v>3.581432573029212</v>
      </c>
    </row>
    <row r="293" spans="1:26" x14ac:dyDescent="0.25">
      <c r="A293" s="3">
        <v>1551</v>
      </c>
      <c r="G293" s="4">
        <v>2.7290715236877392</v>
      </c>
      <c r="H293" s="4">
        <v>0.33910579689061487</v>
      </c>
      <c r="I293" s="4">
        <v>0.22581592107906245</v>
      </c>
      <c r="J293" s="4">
        <f t="shared" si="16"/>
        <v>7.6646160598777984</v>
      </c>
      <c r="K293" s="4">
        <f t="shared" si="17"/>
        <v>11.509887010736794</v>
      </c>
    </row>
    <row r="294" spans="1:26" x14ac:dyDescent="0.25">
      <c r="A294" s="3">
        <v>1552</v>
      </c>
      <c r="G294" s="4">
        <v>2.4115649625732662</v>
      </c>
      <c r="H294" s="4">
        <v>0.72564057519702763</v>
      </c>
      <c r="I294" s="4">
        <v>0.29383415266204199</v>
      </c>
      <c r="J294" s="4">
        <f t="shared" si="16"/>
        <v>3.1651048939214155</v>
      </c>
      <c r="K294" s="4">
        <f t="shared" si="17"/>
        <v>7.8164111114261168</v>
      </c>
    </row>
    <row r="295" spans="1:26" x14ac:dyDescent="0.25">
      <c r="A295" s="3">
        <v>1553</v>
      </c>
      <c r="G295" s="4">
        <v>2.385338156108856</v>
      </c>
      <c r="H295" s="4">
        <v>0.75052362071948664</v>
      </c>
      <c r="I295" s="4">
        <v>0.28207917697556284</v>
      </c>
      <c r="J295" s="4">
        <f t="shared" si="16"/>
        <v>3.0268875784186138</v>
      </c>
      <c r="K295" s="4">
        <f t="shared" si="17"/>
        <v>8.0535920773137537</v>
      </c>
    </row>
    <row r="296" spans="1:26" x14ac:dyDescent="0.25">
      <c r="A296" s="3">
        <v>1554</v>
      </c>
      <c r="G296" s="4">
        <v>2.425357409334413</v>
      </c>
      <c r="H296" s="4">
        <v>0.84831919688801172</v>
      </c>
      <c r="I296" s="4">
        <v>0.3186338790631339</v>
      </c>
      <c r="J296" s="4">
        <f t="shared" si="16"/>
        <v>2.7228715415608318</v>
      </c>
      <c r="K296" s="4">
        <f t="shared" si="17"/>
        <v>7.2492736998266052</v>
      </c>
    </row>
    <row r="297" spans="1:26" x14ac:dyDescent="0.25">
      <c r="A297" s="3">
        <v>1555</v>
      </c>
      <c r="G297" s="4">
        <v>2.3961466841803136</v>
      </c>
      <c r="H297" s="4">
        <v>1.0820206747770278</v>
      </c>
      <c r="I297" s="4">
        <v>0.38150361594037363</v>
      </c>
      <c r="J297" s="4">
        <f t="shared" si="16"/>
        <v>2.1090580931777199</v>
      </c>
      <c r="K297" s="4">
        <f t="shared" si="17"/>
        <v>5.9817112231008993</v>
      </c>
    </row>
    <row r="298" spans="1:26" x14ac:dyDescent="0.25">
      <c r="A298" s="3">
        <v>1556</v>
      </c>
      <c r="G298" s="4">
        <v>2.4881013232380624</v>
      </c>
      <c r="H298" s="4">
        <v>1.0295462006489013</v>
      </c>
      <c r="I298" s="4">
        <v>0.38917982086237496</v>
      </c>
      <c r="J298" s="4">
        <f t="shared" si="16"/>
        <v>2.3016162910923779</v>
      </c>
      <c r="K298" s="4">
        <f t="shared" si="17"/>
        <v>6.0887543002486213</v>
      </c>
    </row>
    <row r="299" spans="1:26" x14ac:dyDescent="0.25">
      <c r="A299" s="3">
        <v>1557</v>
      </c>
      <c r="G299" s="4">
        <v>2.7913822376230613</v>
      </c>
      <c r="H299" s="4">
        <v>0.69995888015477514</v>
      </c>
      <c r="I299" s="4">
        <v>0.38765989370710729</v>
      </c>
      <c r="J299" s="4">
        <f t="shared" si="16"/>
        <v>3.7980220685804937</v>
      </c>
      <c r="K299" s="4">
        <f t="shared" si="17"/>
        <v>6.8577103721111223</v>
      </c>
    </row>
    <row r="300" spans="1:26" x14ac:dyDescent="0.25">
      <c r="A300" s="3">
        <v>1558</v>
      </c>
      <c r="G300" s="4">
        <v>2.3814794181253776</v>
      </c>
      <c r="H300" s="4">
        <v>0.70193111880893855</v>
      </c>
      <c r="I300" s="4">
        <v>0.27434097965468618</v>
      </c>
      <c r="J300" s="4">
        <f t="shared" si="16"/>
        <v>3.2311940239356161</v>
      </c>
      <c r="K300" s="4">
        <f t="shared" si="17"/>
        <v>8.2673599808702178</v>
      </c>
    </row>
    <row r="301" spans="1:26" x14ac:dyDescent="0.25">
      <c r="A301" s="3">
        <v>1559</v>
      </c>
      <c r="G301" s="4">
        <v>1.8712691655719003</v>
      </c>
      <c r="H301" s="4">
        <v>0.86140353300298533</v>
      </c>
      <c r="I301" s="4">
        <v>0.31274486784478506</v>
      </c>
      <c r="J301" s="4">
        <f t="shared" ref="J301:J364" si="18">G301/H301/1.05</f>
        <v>2.0689038781343148</v>
      </c>
      <c r="K301" s="4">
        <f t="shared" ref="K301:K364" si="19">G301/I301/1.05</f>
        <v>5.6984503769793626</v>
      </c>
    </row>
    <row r="302" spans="1:26" x14ac:dyDescent="0.25">
      <c r="A302" s="3">
        <v>1560</v>
      </c>
      <c r="G302" s="4">
        <v>2.8024412121752085</v>
      </c>
      <c r="H302" s="4">
        <v>0.92262967083021763</v>
      </c>
      <c r="I302" s="4">
        <v>0.30942053377387457</v>
      </c>
      <c r="J302" s="4">
        <f t="shared" si="18"/>
        <v>2.8928092332445741</v>
      </c>
      <c r="K302" s="4">
        <f t="shared" si="19"/>
        <v>8.6257741142466067</v>
      </c>
    </row>
    <row r="303" spans="1:26" x14ac:dyDescent="0.25">
      <c r="A303" s="3">
        <v>1561</v>
      </c>
      <c r="G303" s="4">
        <v>2.9199307458428945</v>
      </c>
      <c r="H303" s="4">
        <v>0.81310447261668983</v>
      </c>
      <c r="I303" s="4">
        <v>0.32102263679161314</v>
      </c>
      <c r="J303" s="4">
        <f t="shared" si="18"/>
        <v>3.4200850176890287</v>
      </c>
      <c r="K303" s="4">
        <f t="shared" si="19"/>
        <v>8.6625867023123657</v>
      </c>
    </row>
    <row r="304" spans="1:26" x14ac:dyDescent="0.25">
      <c r="A304" s="3">
        <v>1562</v>
      </c>
      <c r="G304" s="4">
        <v>2.8978871393655719</v>
      </c>
      <c r="H304" s="4">
        <v>1.1537132435960242</v>
      </c>
      <c r="I304" s="4">
        <v>0.38729003440930299</v>
      </c>
      <c r="J304" s="4">
        <f t="shared" si="18"/>
        <v>2.3921823980100556</v>
      </c>
      <c r="K304" s="4">
        <f t="shared" si="19"/>
        <v>7.1261645497563633</v>
      </c>
    </row>
    <row r="305" spans="1:11" x14ac:dyDescent="0.25">
      <c r="A305" s="3">
        <v>1563</v>
      </c>
      <c r="G305" s="4">
        <v>2.7175640218165484</v>
      </c>
      <c r="H305" s="4">
        <v>0.81911680204662063</v>
      </c>
      <c r="I305" s="4">
        <v>0.33755642165944588</v>
      </c>
      <c r="J305" s="4">
        <f t="shared" si="18"/>
        <v>3.1596912733167799</v>
      </c>
      <c r="K305" s="4">
        <f t="shared" si="19"/>
        <v>7.6673292083448965</v>
      </c>
    </row>
    <row r="306" spans="1:11" x14ac:dyDescent="0.25">
      <c r="A306" s="3">
        <v>1564</v>
      </c>
      <c r="G306" s="4">
        <v>2.8901543205758484</v>
      </c>
      <c r="H306" s="4">
        <v>0.81948037118577721</v>
      </c>
      <c r="I306" s="4">
        <v>0.30753893116177727</v>
      </c>
      <c r="J306" s="4">
        <f t="shared" si="18"/>
        <v>3.358869865760274</v>
      </c>
      <c r="K306" s="4">
        <f t="shared" si="19"/>
        <v>8.9501771823158727</v>
      </c>
    </row>
    <row r="307" spans="1:11" x14ac:dyDescent="0.25">
      <c r="A307" s="3">
        <v>1565</v>
      </c>
      <c r="G307" s="4">
        <v>2.9166155878818554</v>
      </c>
      <c r="H307" s="4">
        <v>0.92182006806007522</v>
      </c>
      <c r="I307" s="4">
        <v>0.31755759001144646</v>
      </c>
      <c r="J307" s="4">
        <f t="shared" si="18"/>
        <v>3.0133094597969063</v>
      </c>
      <c r="K307" s="4">
        <f t="shared" si="19"/>
        <v>8.7471665571461497</v>
      </c>
    </row>
    <row r="308" spans="1:11" x14ac:dyDescent="0.25">
      <c r="A308" s="3">
        <v>1566</v>
      </c>
      <c r="G308" s="4">
        <v>3.0960091118335535</v>
      </c>
      <c r="H308" s="4">
        <v>0.79932345914313419</v>
      </c>
      <c r="I308" s="4">
        <v>0.3260762468534798</v>
      </c>
      <c r="J308" s="4">
        <f t="shared" si="18"/>
        <v>3.688844700828612</v>
      </c>
      <c r="K308" s="4">
        <f t="shared" si="19"/>
        <v>9.0426093128858636</v>
      </c>
    </row>
    <row r="309" spans="1:11" x14ac:dyDescent="0.25">
      <c r="A309" s="3">
        <v>1567</v>
      </c>
      <c r="G309" s="4">
        <v>3.0282015602190047</v>
      </c>
      <c r="H309" s="4">
        <v>0.77256687460616325</v>
      </c>
      <c r="I309" s="4">
        <v>0.32410093731024037</v>
      </c>
      <c r="J309" s="4">
        <f t="shared" si="18"/>
        <v>3.7330120934748319</v>
      </c>
      <c r="K309" s="4">
        <f t="shared" si="19"/>
        <v>8.8984669709924287</v>
      </c>
    </row>
    <row r="310" spans="1:11" x14ac:dyDescent="0.25">
      <c r="A310" s="3">
        <v>1568</v>
      </c>
      <c r="G310" s="4">
        <v>2.7113858794958428</v>
      </c>
      <c r="H310" s="4">
        <v>0.86711848420008808</v>
      </c>
      <c r="I310" s="4">
        <v>0.34905108354272635</v>
      </c>
      <c r="J310" s="4">
        <f t="shared" si="18"/>
        <v>2.9779924119235548</v>
      </c>
      <c r="K310" s="4">
        <f t="shared" si="19"/>
        <v>7.3979780838308971</v>
      </c>
    </row>
    <row r="311" spans="1:11" x14ac:dyDescent="0.25">
      <c r="A311" s="3">
        <v>1569</v>
      </c>
      <c r="G311" s="4">
        <v>3.0564799137725376</v>
      </c>
      <c r="H311" s="4">
        <v>0.76653116830777623</v>
      </c>
      <c r="I311" s="4">
        <v>0.31780279615536472</v>
      </c>
      <c r="J311" s="4">
        <f t="shared" si="18"/>
        <v>3.797540624001277</v>
      </c>
      <c r="K311" s="4">
        <f t="shared" si="19"/>
        <v>9.1595583375196874</v>
      </c>
    </row>
    <row r="312" spans="1:11" x14ac:dyDescent="0.25">
      <c r="A312" s="3">
        <v>1570</v>
      </c>
      <c r="G312" s="4">
        <v>3.4201927147253341</v>
      </c>
      <c r="H312" s="4">
        <v>0.78717123917702692</v>
      </c>
      <c r="I312" s="4">
        <v>0.32189789898525428</v>
      </c>
      <c r="J312" s="4">
        <f t="shared" si="18"/>
        <v>4.1380149996104834</v>
      </c>
      <c r="K312" s="4">
        <f t="shared" si="19"/>
        <v>10.11912909417816</v>
      </c>
    </row>
    <row r="313" spans="1:11" x14ac:dyDescent="0.25">
      <c r="A313" s="3">
        <v>1571</v>
      </c>
      <c r="G313" s="4">
        <v>2.8264454538492507</v>
      </c>
      <c r="H313" s="4">
        <v>0.87785825139187623</v>
      </c>
      <c r="I313" s="4">
        <v>0.3358217912378354</v>
      </c>
      <c r="J313" s="4">
        <f t="shared" si="18"/>
        <v>3.0663866392116628</v>
      </c>
      <c r="K313" s="4">
        <f t="shared" si="19"/>
        <v>8.0157181083086453</v>
      </c>
    </row>
    <row r="314" spans="1:11" x14ac:dyDescent="0.25">
      <c r="A314" s="3">
        <v>1572</v>
      </c>
      <c r="G314" s="4">
        <v>2.7042480780728497</v>
      </c>
      <c r="H314" s="4">
        <v>0.9415781971906152</v>
      </c>
      <c r="I314" s="4">
        <v>0.34566828884116063</v>
      </c>
      <c r="J314" s="4">
        <f t="shared" si="18"/>
        <v>2.735273998223215</v>
      </c>
      <c r="K314" s="4">
        <f t="shared" si="19"/>
        <v>7.4507105314854227</v>
      </c>
    </row>
    <row r="315" spans="1:11" x14ac:dyDescent="0.25">
      <c r="A315" s="3">
        <v>1573</v>
      </c>
      <c r="G315" s="4">
        <v>3.666310704482096</v>
      </c>
      <c r="H315" s="4">
        <v>1.2389252578341456</v>
      </c>
      <c r="I315" s="4">
        <v>0.42439540803343656</v>
      </c>
      <c r="J315" s="4">
        <f t="shared" si="18"/>
        <v>2.8183495803155019</v>
      </c>
      <c r="K315" s="4">
        <f t="shared" si="19"/>
        <v>8.2275265338969898</v>
      </c>
    </row>
    <row r="316" spans="1:11" x14ac:dyDescent="0.25">
      <c r="A316" s="3">
        <v>1574</v>
      </c>
      <c r="G316" s="4">
        <v>3.2882808783089366</v>
      </c>
      <c r="H316" s="4">
        <v>0.9629904321154914</v>
      </c>
      <c r="I316" s="4">
        <v>0.38033469864717262</v>
      </c>
      <c r="J316" s="4">
        <f t="shared" si="18"/>
        <v>3.2520531566448163</v>
      </c>
      <c r="K316" s="4">
        <f t="shared" si="19"/>
        <v>8.2340530215076146</v>
      </c>
    </row>
    <row r="317" spans="1:11" x14ac:dyDescent="0.25">
      <c r="A317" s="3">
        <v>1575</v>
      </c>
      <c r="G317" s="4">
        <v>3.3292295099333336</v>
      </c>
      <c r="H317" s="4">
        <v>0.93175473337592285</v>
      </c>
      <c r="I317" s="4">
        <v>0.37430914985082542</v>
      </c>
      <c r="J317" s="4">
        <f t="shared" si="18"/>
        <v>3.4029285366515452</v>
      </c>
      <c r="K317" s="4">
        <f t="shared" si="19"/>
        <v>8.4707915171956287</v>
      </c>
    </row>
    <row r="318" spans="1:11" x14ac:dyDescent="0.25">
      <c r="A318" s="3">
        <v>1576</v>
      </c>
      <c r="G318" s="4">
        <v>2.8525059790395209</v>
      </c>
      <c r="H318" s="4">
        <v>1.0691873486023817</v>
      </c>
      <c r="I318" s="4">
        <v>0.40034078452615701</v>
      </c>
      <c r="J318" s="4">
        <f t="shared" si="18"/>
        <v>2.540875894707503</v>
      </c>
      <c r="K318" s="4">
        <f t="shared" si="19"/>
        <v>6.785899578543992</v>
      </c>
    </row>
    <row r="319" spans="1:11" x14ac:dyDescent="0.25">
      <c r="A319" s="3">
        <v>1577</v>
      </c>
      <c r="G319" s="4">
        <v>2.9890389036425806</v>
      </c>
      <c r="H319" s="4">
        <v>0.99967743026641276</v>
      </c>
      <c r="I319" s="4">
        <v>0.36587535638235025</v>
      </c>
      <c r="J319" s="4">
        <f t="shared" si="18"/>
        <v>2.8476222745132853</v>
      </c>
      <c r="K319" s="4">
        <f t="shared" si="19"/>
        <v>7.7805287185834713</v>
      </c>
    </row>
    <row r="320" spans="1:11" x14ac:dyDescent="0.25">
      <c r="A320" s="3">
        <v>1578</v>
      </c>
      <c r="G320" s="4">
        <v>3.0519199940883435</v>
      </c>
      <c r="H320" s="4">
        <v>0.89328210699141419</v>
      </c>
      <c r="I320" s="4">
        <v>0.34692377278165126</v>
      </c>
      <c r="J320" s="4">
        <f t="shared" si="18"/>
        <v>3.2538326333992758</v>
      </c>
      <c r="K320" s="4">
        <f t="shared" si="19"/>
        <v>8.3781818906647612</v>
      </c>
    </row>
    <row r="321" spans="1:11" x14ac:dyDescent="0.25">
      <c r="A321" s="3">
        <v>1579</v>
      </c>
      <c r="G321" s="4">
        <v>3.2199630966464636</v>
      </c>
      <c r="H321" s="4">
        <v>0.890727411346807</v>
      </c>
      <c r="I321" s="4">
        <v>0.33699257345513328</v>
      </c>
      <c r="J321" s="4">
        <f t="shared" si="18"/>
        <v>3.4428395057235739</v>
      </c>
      <c r="K321" s="4">
        <f t="shared" si="19"/>
        <v>9.099997335769082</v>
      </c>
    </row>
    <row r="322" spans="1:11" x14ac:dyDescent="0.25">
      <c r="A322" s="3">
        <v>1580</v>
      </c>
      <c r="G322" s="4">
        <v>2.9272631231111368</v>
      </c>
      <c r="H322" s="4">
        <v>0.9471070242243862</v>
      </c>
      <c r="I322" s="4">
        <v>0.3756640469433471</v>
      </c>
      <c r="J322" s="4">
        <f t="shared" si="18"/>
        <v>2.9435634725033255</v>
      </c>
      <c r="K322" s="4">
        <f t="shared" si="19"/>
        <v>7.4211776818734441</v>
      </c>
    </row>
    <row r="323" spans="1:11" x14ac:dyDescent="0.25">
      <c r="A323" s="3">
        <v>1581</v>
      </c>
      <c r="G323" s="4">
        <v>3.1693860651146695</v>
      </c>
      <c r="H323" s="4">
        <v>0.9284872584262408</v>
      </c>
      <c r="I323" s="4">
        <v>0.35760369881541487</v>
      </c>
      <c r="J323" s="4">
        <f t="shared" si="18"/>
        <v>3.2509470558304008</v>
      </c>
      <c r="K323" s="4">
        <f t="shared" si="19"/>
        <v>8.4408045251088843</v>
      </c>
    </row>
    <row r="324" spans="1:11" x14ac:dyDescent="0.25">
      <c r="A324" s="3">
        <v>1582</v>
      </c>
      <c r="G324" s="4">
        <v>3.2338937249610771</v>
      </c>
      <c r="H324" s="4">
        <v>0.92953864929332852</v>
      </c>
      <c r="I324" s="4">
        <v>0.37230121136463712</v>
      </c>
      <c r="J324" s="4">
        <f t="shared" si="18"/>
        <v>3.3133628042456063</v>
      </c>
      <c r="K324" s="4">
        <f t="shared" si="19"/>
        <v>8.2725994212807414</v>
      </c>
    </row>
    <row r="325" spans="1:11" x14ac:dyDescent="0.25">
      <c r="A325" s="3">
        <v>1583</v>
      </c>
      <c r="G325" s="4">
        <v>2.9527203525074177</v>
      </c>
      <c r="H325" s="4">
        <v>0.93405280018448855</v>
      </c>
      <c r="I325" s="4">
        <v>0.38885147904839151</v>
      </c>
      <c r="J325" s="4">
        <f t="shared" si="18"/>
        <v>3.0106591628227051</v>
      </c>
      <c r="K325" s="4">
        <f t="shared" si="19"/>
        <v>7.231847563798711</v>
      </c>
    </row>
    <row r="326" spans="1:11" x14ac:dyDescent="0.25">
      <c r="A326" s="3">
        <v>1584</v>
      </c>
      <c r="G326" s="4">
        <v>3.1049819396225486</v>
      </c>
      <c r="H326" s="4">
        <v>0.91321837371254433</v>
      </c>
      <c r="I326" s="4">
        <v>0.37822210154433722</v>
      </c>
      <c r="J326" s="4">
        <f t="shared" si="18"/>
        <v>3.2381363996889974</v>
      </c>
      <c r="K326" s="4">
        <f t="shared" si="19"/>
        <v>7.8184898362866537</v>
      </c>
    </row>
    <row r="327" spans="1:11" x14ac:dyDescent="0.25">
      <c r="A327" s="3">
        <v>1585</v>
      </c>
      <c r="G327" s="4">
        <v>2.9995938579555741</v>
      </c>
      <c r="H327" s="4">
        <v>1.1999413167395017</v>
      </c>
      <c r="I327" s="4">
        <v>0.4315894703002634</v>
      </c>
      <c r="J327" s="4">
        <f t="shared" si="18"/>
        <v>2.3807464709676007</v>
      </c>
      <c r="K327" s="4">
        <f t="shared" si="19"/>
        <v>6.6191514200017343</v>
      </c>
    </row>
    <row r="328" spans="1:11" x14ac:dyDescent="0.25">
      <c r="A328" s="3">
        <v>1586</v>
      </c>
      <c r="G328" s="4">
        <v>3.1997442950686708</v>
      </c>
      <c r="H328" s="4">
        <v>1.4913921985989171</v>
      </c>
      <c r="I328" s="4">
        <v>0.50471188147128132</v>
      </c>
      <c r="J328" s="4">
        <f t="shared" si="18"/>
        <v>2.0433092797292791</v>
      </c>
      <c r="K328" s="4">
        <f t="shared" si="19"/>
        <v>6.0378517546082753</v>
      </c>
    </row>
    <row r="329" spans="1:11" x14ac:dyDescent="0.25">
      <c r="A329" s="3">
        <v>1587</v>
      </c>
      <c r="G329" s="4">
        <v>3.5845785175798111</v>
      </c>
      <c r="H329" s="4">
        <v>0.93718562122185001</v>
      </c>
      <c r="I329" s="4">
        <v>0.42929308996248133</v>
      </c>
      <c r="J329" s="4">
        <f t="shared" si="18"/>
        <v>3.6426981220711987</v>
      </c>
      <c r="K329" s="4">
        <f t="shared" si="19"/>
        <v>7.9523392812013896</v>
      </c>
    </row>
    <row r="330" spans="1:11" x14ac:dyDescent="0.25">
      <c r="A330" s="3">
        <v>1588</v>
      </c>
      <c r="G330" s="4">
        <v>3.3868893315363433</v>
      </c>
      <c r="H330" s="4">
        <v>0.90933898740063601</v>
      </c>
      <c r="I330" s="4">
        <v>0.39593752028322149</v>
      </c>
      <c r="J330" s="4">
        <f t="shared" si="18"/>
        <v>3.5472017936874543</v>
      </c>
      <c r="K330" s="4">
        <f t="shared" si="19"/>
        <v>8.1467623600565364</v>
      </c>
    </row>
    <row r="331" spans="1:11" x14ac:dyDescent="0.25">
      <c r="A331" s="3">
        <v>1589</v>
      </c>
      <c r="G331" s="4">
        <v>2.9258525222679101</v>
      </c>
      <c r="H331" s="4">
        <v>1.0714946691672194</v>
      </c>
      <c r="I331" s="4">
        <v>0.43598256804695934</v>
      </c>
      <c r="J331" s="4">
        <f t="shared" si="18"/>
        <v>2.600597363540269</v>
      </c>
      <c r="K331" s="4">
        <f t="shared" si="19"/>
        <v>6.3913707012790226</v>
      </c>
    </row>
    <row r="332" spans="1:11" x14ac:dyDescent="0.25">
      <c r="A332" s="3">
        <v>1590</v>
      </c>
      <c r="G332" s="4">
        <v>3.402011583313203</v>
      </c>
      <c r="H332" s="4">
        <v>1.1726234369883186</v>
      </c>
      <c r="I332" s="4">
        <v>0.48095310175972938</v>
      </c>
      <c r="J332" s="4">
        <f t="shared" si="18"/>
        <v>2.7630447503661277</v>
      </c>
      <c r="K332" s="4">
        <f t="shared" si="19"/>
        <v>6.7366465043518486</v>
      </c>
    </row>
    <row r="333" spans="1:11" x14ac:dyDescent="0.25">
      <c r="A333" s="3">
        <v>1591</v>
      </c>
      <c r="G333" s="4">
        <v>3.039913006792017</v>
      </c>
      <c r="H333" s="4">
        <v>0.98551605219888061</v>
      </c>
      <c r="I333" s="4">
        <v>0.47621864688682231</v>
      </c>
      <c r="J333" s="4">
        <f t="shared" si="18"/>
        <v>2.9377048076529686</v>
      </c>
      <c r="K333" s="4">
        <f t="shared" si="19"/>
        <v>6.0794663617023081</v>
      </c>
    </row>
    <row r="334" spans="1:11" x14ac:dyDescent="0.25">
      <c r="A334" s="3">
        <v>1592</v>
      </c>
      <c r="G334" s="4">
        <v>3.2663132383776863</v>
      </c>
      <c r="H334" s="4">
        <v>1.02724578255647</v>
      </c>
      <c r="I334" s="4">
        <v>0.42815899254537049</v>
      </c>
      <c r="J334" s="4">
        <f t="shared" si="18"/>
        <v>3.0282670083093257</v>
      </c>
      <c r="K334" s="4">
        <f t="shared" si="19"/>
        <v>7.2654657893493049</v>
      </c>
    </row>
    <row r="335" spans="1:11" x14ac:dyDescent="0.25">
      <c r="A335" s="3">
        <v>1593</v>
      </c>
      <c r="G335" s="4">
        <v>3.4220880264421623</v>
      </c>
      <c r="H335" s="4">
        <v>1.0811025860154664</v>
      </c>
      <c r="I335" s="4">
        <v>0.41380929275530903</v>
      </c>
      <c r="J335" s="4">
        <f t="shared" si="18"/>
        <v>3.0146366273772047</v>
      </c>
      <c r="K335" s="4">
        <f t="shared" si="19"/>
        <v>7.8759262075866632</v>
      </c>
    </row>
    <row r="336" spans="1:11" x14ac:dyDescent="0.25">
      <c r="A336" s="3">
        <v>1594</v>
      </c>
      <c r="G336" s="4">
        <v>3.4288910464254831</v>
      </c>
      <c r="H336" s="4">
        <v>1.4844196982591198</v>
      </c>
      <c r="I336" s="4">
        <v>0.48058292448535489</v>
      </c>
      <c r="J336" s="4">
        <f t="shared" si="18"/>
        <v>2.1999240000890756</v>
      </c>
      <c r="K336" s="4">
        <f t="shared" si="19"/>
        <v>6.7951031008900049</v>
      </c>
    </row>
    <row r="337" spans="1:26" x14ac:dyDescent="0.25">
      <c r="A337" s="3">
        <v>1595</v>
      </c>
      <c r="G337" s="4">
        <v>3.6970784469848605</v>
      </c>
      <c r="H337" s="4">
        <v>1.608761854207382</v>
      </c>
      <c r="I337" s="4">
        <v>0.57872489764887214</v>
      </c>
      <c r="J337" s="4">
        <f t="shared" si="18"/>
        <v>2.1886565019912796</v>
      </c>
      <c r="K337" s="4">
        <f t="shared" si="19"/>
        <v>6.0841119963406776</v>
      </c>
    </row>
    <row r="338" spans="1:26" x14ac:dyDescent="0.25">
      <c r="A338" s="3">
        <v>1596</v>
      </c>
      <c r="G338" s="4">
        <v>3.6295036334183552</v>
      </c>
      <c r="H338" s="4">
        <v>1.990095521321624</v>
      </c>
      <c r="I338" s="4">
        <v>0.63923634358622106</v>
      </c>
      <c r="J338" s="4">
        <f t="shared" si="18"/>
        <v>1.7369367902348338</v>
      </c>
      <c r="K338" s="4">
        <f t="shared" si="19"/>
        <v>5.4074993728807907</v>
      </c>
    </row>
    <row r="339" spans="1:26" x14ac:dyDescent="0.25">
      <c r="A339" s="3">
        <v>1597</v>
      </c>
      <c r="G339" s="4">
        <v>3.3881799822250027</v>
      </c>
      <c r="H339" s="4">
        <v>1.8020553769872372</v>
      </c>
      <c r="I339" s="4">
        <v>0.65884739019584904</v>
      </c>
      <c r="J339" s="4">
        <f t="shared" si="18"/>
        <v>1.7906431286835975</v>
      </c>
      <c r="K339" s="4">
        <f t="shared" si="19"/>
        <v>4.8977018446567966</v>
      </c>
    </row>
    <row r="340" spans="1:26" x14ac:dyDescent="0.25">
      <c r="A340" s="3">
        <v>1598</v>
      </c>
      <c r="G340" s="4">
        <v>3.5936805451932541</v>
      </c>
      <c r="H340" s="4">
        <v>1.34860649776811</v>
      </c>
      <c r="I340" s="4">
        <v>0.52262709876271607</v>
      </c>
      <c r="J340" s="4">
        <f t="shared" si="18"/>
        <v>2.5378439936691981</v>
      </c>
      <c r="K340" s="4">
        <f t="shared" si="19"/>
        <v>6.5487474880018874</v>
      </c>
    </row>
    <row r="341" spans="1:26" x14ac:dyDescent="0.25">
      <c r="A341" s="3">
        <v>1599</v>
      </c>
      <c r="G341" s="4">
        <v>2.7816211322023605</v>
      </c>
      <c r="H341" s="4">
        <v>1.4386219825911786</v>
      </c>
      <c r="I341" s="4">
        <v>0.49747152411956402</v>
      </c>
      <c r="J341" s="4">
        <f t="shared" si="18"/>
        <v>1.8414587119531696</v>
      </c>
      <c r="K341" s="4">
        <f t="shared" si="19"/>
        <v>5.3252555264111123</v>
      </c>
    </row>
    <row r="342" spans="1:26" x14ac:dyDescent="0.25">
      <c r="A342" s="3">
        <v>1600</v>
      </c>
      <c r="G342" s="4">
        <v>3.5632850948673673</v>
      </c>
      <c r="H342" s="4">
        <v>1.4238799056151861</v>
      </c>
      <c r="I342" s="4">
        <v>0.48372497782455748</v>
      </c>
      <c r="J342" s="4">
        <f t="shared" si="18"/>
        <v>2.3833504770112137</v>
      </c>
      <c r="K342" s="4">
        <f t="shared" si="19"/>
        <v>7.0155667121358869</v>
      </c>
      <c r="W342" s="4">
        <v>6.5319781290410953E-2</v>
      </c>
      <c r="X342" s="4">
        <v>3.8063625342465761E-2</v>
      </c>
    </row>
    <row r="343" spans="1:26" x14ac:dyDescent="0.25">
      <c r="A343" s="3">
        <v>1601</v>
      </c>
      <c r="G343" s="4">
        <v>3.3068666729885052</v>
      </c>
      <c r="H343" s="4">
        <v>1.2326020865315768</v>
      </c>
      <c r="I343" s="4">
        <v>0.53025266713020192</v>
      </c>
      <c r="J343" s="4">
        <f t="shared" si="18"/>
        <v>2.555079912512336</v>
      </c>
      <c r="K343" s="4">
        <f t="shared" si="19"/>
        <v>5.9394266670313591</v>
      </c>
      <c r="W343" s="4">
        <v>8.6491495476712324E-2</v>
      </c>
      <c r="X343" s="4">
        <v>5.040095947945205E-2</v>
      </c>
    </row>
    <row r="344" spans="1:26" x14ac:dyDescent="0.25">
      <c r="A344" s="3">
        <v>1602</v>
      </c>
      <c r="G344" s="4">
        <v>3.0680896883920377</v>
      </c>
      <c r="H344" s="4">
        <v>1.2116650489680121</v>
      </c>
      <c r="I344" s="4">
        <v>0.44426926793977611</v>
      </c>
      <c r="J344" s="4">
        <f t="shared" si="18"/>
        <v>2.4115494475223809</v>
      </c>
      <c r="K344" s="4">
        <f t="shared" si="19"/>
        <v>6.5770702370911795</v>
      </c>
      <c r="W344" s="4">
        <v>0.17201112306849314</v>
      </c>
      <c r="X344" s="4">
        <v>0.10023558016438355</v>
      </c>
    </row>
    <row r="345" spans="1:26" x14ac:dyDescent="0.25">
      <c r="A345" s="3">
        <v>1603</v>
      </c>
      <c r="G345" s="4">
        <v>3.3037068190999457</v>
      </c>
      <c r="H345" s="4">
        <v>1.2042386973706851</v>
      </c>
      <c r="I345" s="4">
        <v>0.43137843060925946</v>
      </c>
      <c r="J345" s="4">
        <f t="shared" si="18"/>
        <v>2.6127606209895293</v>
      </c>
      <c r="K345" s="4">
        <f t="shared" si="19"/>
        <v>7.2937987240531177</v>
      </c>
      <c r="W345" s="4">
        <v>0.13535985364383563</v>
      </c>
      <c r="X345" s="4">
        <v>7.8877886136986319E-2</v>
      </c>
    </row>
    <row r="346" spans="1:26" x14ac:dyDescent="0.25">
      <c r="A346" s="3">
        <v>1604</v>
      </c>
      <c r="G346" s="4">
        <v>3.43317028825573</v>
      </c>
      <c r="H346" s="4">
        <v>1.3170720767725217</v>
      </c>
      <c r="I346" s="4">
        <v>0.47586961923617122</v>
      </c>
      <c r="J346" s="4">
        <f t="shared" si="18"/>
        <v>2.4825414238735739</v>
      </c>
      <c r="K346" s="4">
        <f t="shared" si="19"/>
        <v>6.8709702335341882</v>
      </c>
      <c r="W346" s="4">
        <v>0.12026201824657534</v>
      </c>
      <c r="X346" s="4">
        <v>7.0079965150684931E-2</v>
      </c>
    </row>
    <row r="347" spans="1:26" x14ac:dyDescent="0.25">
      <c r="A347" s="3">
        <v>1605</v>
      </c>
      <c r="B347" s="4">
        <v>6.4957264957264957</v>
      </c>
      <c r="C347" s="4">
        <v>1.9112348728082842</v>
      </c>
      <c r="D347" s="4">
        <v>0.7963145089089495</v>
      </c>
      <c r="E347" s="4">
        <f>B347/C347/1.05</f>
        <v>3.2368633883893891</v>
      </c>
      <c r="F347" s="4">
        <f>B347/D347/1.05</f>
        <v>7.768797525593671</v>
      </c>
      <c r="G347" s="4">
        <v>3.4629717806890166</v>
      </c>
      <c r="H347" s="4">
        <v>1.2183369239721045</v>
      </c>
      <c r="I347" s="4">
        <v>0.45631322904457078</v>
      </c>
      <c r="J347" s="4">
        <f t="shared" si="18"/>
        <v>2.7070248776573087</v>
      </c>
      <c r="K347" s="4">
        <f t="shared" si="19"/>
        <v>7.2276413494880867</v>
      </c>
      <c r="W347" s="4">
        <v>0.1051641860821918</v>
      </c>
      <c r="X347" s="4">
        <v>6.1282048109589045E-2</v>
      </c>
    </row>
    <row r="348" spans="1:26" x14ac:dyDescent="0.25">
      <c r="A348" s="3">
        <v>1606</v>
      </c>
      <c r="B348" s="4">
        <v>6.333333333333333</v>
      </c>
      <c r="C348" s="4">
        <v>1.8830676713745527</v>
      </c>
      <c r="D348" s="4">
        <v>0.68800825773264296</v>
      </c>
      <c r="E348" s="4">
        <f t="shared" ref="E348:E411" si="20">B348/C348/1.05</f>
        <v>3.2031488424115606</v>
      </c>
      <c r="F348" s="4">
        <f t="shared" ref="F348:F411" si="21">B348/D348/1.05</f>
        <v>8.7669674948726293</v>
      </c>
      <c r="G348" s="4">
        <v>3.6376218003972118</v>
      </c>
      <c r="H348" s="4">
        <v>1.3082921348053989</v>
      </c>
      <c r="I348" s="4">
        <v>0.48328729896111722</v>
      </c>
      <c r="J348" s="4">
        <f t="shared" si="18"/>
        <v>2.6480337399409053</v>
      </c>
      <c r="K348" s="4">
        <f t="shared" si="19"/>
        <v>7.168410430216456</v>
      </c>
      <c r="W348" s="4">
        <v>0.13147261290136986</v>
      </c>
      <c r="X348" s="4">
        <v>7.661267805479452E-2</v>
      </c>
    </row>
    <row r="349" spans="1:26" x14ac:dyDescent="0.25">
      <c r="A349" s="3">
        <v>1607</v>
      </c>
      <c r="B349" s="4">
        <v>6.7133333333333329</v>
      </c>
      <c r="C349" s="4">
        <v>1.9845903214363747</v>
      </c>
      <c r="D349" s="4">
        <v>0.76842249683736241</v>
      </c>
      <c r="E349" s="4">
        <f t="shared" si="20"/>
        <v>3.2216476743791134</v>
      </c>
      <c r="F349" s="4">
        <f t="shared" si="21"/>
        <v>8.3204888195823052</v>
      </c>
      <c r="G349" s="4">
        <v>3.8439178372011087</v>
      </c>
      <c r="H349" s="4">
        <v>1.615883794597845</v>
      </c>
      <c r="I349" s="4">
        <v>0.53929249187246997</v>
      </c>
      <c r="J349" s="4">
        <f t="shared" si="18"/>
        <v>2.2655553220513771</v>
      </c>
      <c r="K349" s="4">
        <f t="shared" si="19"/>
        <v>6.7882905581660369</v>
      </c>
      <c r="W349" s="4">
        <v>0.15778096057808219</v>
      </c>
      <c r="X349" s="4">
        <v>9.1943282657534237E-2</v>
      </c>
    </row>
    <row r="350" spans="1:26" x14ac:dyDescent="0.25">
      <c r="A350" s="3">
        <v>1608</v>
      </c>
      <c r="B350" s="4">
        <v>6.6086956521739131</v>
      </c>
      <c r="C350" s="4">
        <v>1.8661673023527789</v>
      </c>
      <c r="D350" s="4">
        <v>1.0240582310408239</v>
      </c>
      <c r="E350" s="4">
        <f t="shared" si="20"/>
        <v>3.3726857454195378</v>
      </c>
      <c r="F350" s="4">
        <f t="shared" si="21"/>
        <v>6.1461308238460326</v>
      </c>
      <c r="G350" s="4">
        <v>3.6602341346472307</v>
      </c>
      <c r="H350" s="4">
        <v>1.613692267179871</v>
      </c>
      <c r="I350" s="4">
        <v>0.54147244876471901</v>
      </c>
      <c r="J350" s="4">
        <f t="shared" si="18"/>
        <v>2.1602243141343869</v>
      </c>
      <c r="K350" s="4">
        <f t="shared" si="19"/>
        <v>6.4378848435321085</v>
      </c>
      <c r="W350" s="4">
        <v>0.1273076970109589</v>
      </c>
      <c r="X350" s="4">
        <v>7.4185680246575333E-2</v>
      </c>
    </row>
    <row r="351" spans="1:26" x14ac:dyDescent="0.25">
      <c r="A351" s="3">
        <v>1609</v>
      </c>
      <c r="B351" s="4">
        <v>6.6086956521739131</v>
      </c>
      <c r="C351" s="4">
        <v>1.645880322992048</v>
      </c>
      <c r="D351" s="4">
        <v>0.85280328278544149</v>
      </c>
      <c r="E351" s="4">
        <f t="shared" si="20"/>
        <v>3.8240908353356984</v>
      </c>
      <c r="F351" s="4">
        <f t="shared" si="21"/>
        <v>7.3803607306197128</v>
      </c>
      <c r="G351" s="4">
        <v>3.1710098967891573</v>
      </c>
      <c r="H351" s="4">
        <v>1.3966996723874012</v>
      </c>
      <c r="I351" s="4">
        <v>0.52908931178066254</v>
      </c>
      <c r="J351" s="4">
        <f t="shared" si="18"/>
        <v>2.1622468202855178</v>
      </c>
      <c r="K351" s="4">
        <f t="shared" si="19"/>
        <v>5.7079388267163633</v>
      </c>
      <c r="W351" s="4">
        <v>0.13883058485205479</v>
      </c>
      <c r="X351" s="4">
        <v>8.0900395753424656E-2</v>
      </c>
    </row>
    <row r="352" spans="1:26" x14ac:dyDescent="0.25">
      <c r="A352" s="3">
        <v>1610</v>
      </c>
      <c r="B352" s="4">
        <v>6.2066666666666661</v>
      </c>
      <c r="C352" s="4">
        <v>1.8259019554078344</v>
      </c>
      <c r="D352" s="4">
        <v>0.75395701278490213</v>
      </c>
      <c r="E352" s="4">
        <f t="shared" si="20"/>
        <v>3.2373650149198738</v>
      </c>
      <c r="F352" s="4">
        <f t="shared" si="21"/>
        <v>7.8401168911171109</v>
      </c>
      <c r="G352" s="4">
        <v>3.7689185991375473</v>
      </c>
      <c r="H352" s="4">
        <v>1.4037914683478014</v>
      </c>
      <c r="I352" s="4">
        <v>0.51725916798705784</v>
      </c>
      <c r="J352" s="4">
        <f t="shared" si="18"/>
        <v>2.5569654509423088</v>
      </c>
      <c r="K352" s="4">
        <f t="shared" si="19"/>
        <v>6.939357496284555</v>
      </c>
      <c r="T352" s="4">
        <v>45.202480000000001</v>
      </c>
      <c r="U352" s="4">
        <f>T352*(12*(1-1/'Sources &amp; Notes'!B$67))/(1/'Sources &amp; Notes'!B$67-1/('Sources &amp; Notes'!B$67^(13)))*365/354+W352*1.05*365</f>
        <v>90.986629739384682</v>
      </c>
      <c r="V352" s="4">
        <f>T352*(12*(1-1/'Sources &amp; Notes'!B$67))/(1/'Sources &amp; Notes'!B$67-1/('Sources &amp; Notes'!B$67^(13)))*365/354+X352*1.05*365</f>
        <v>74.457415416434685</v>
      </c>
      <c r="W352" s="4">
        <v>0.10335940939452055</v>
      </c>
      <c r="X352" s="4">
        <v>6.0230343972602747E-2</v>
      </c>
      <c r="Y352" s="4">
        <f>U352/325/W352/1.05</f>
        <v>2.5796150343513293</v>
      </c>
      <c r="Z352" s="4">
        <f>V352/325/X352/1.05</f>
        <v>3.6225964179417223</v>
      </c>
    </row>
    <row r="353" spans="1:26" x14ac:dyDescent="0.25">
      <c r="A353" s="3">
        <v>1611</v>
      </c>
      <c r="B353" s="4">
        <v>6.4765217391304342</v>
      </c>
      <c r="C353" s="4">
        <v>1.6966016894174267</v>
      </c>
      <c r="D353" s="4">
        <v>0.78200900460525435</v>
      </c>
      <c r="E353" s="4">
        <f t="shared" si="20"/>
        <v>3.6355710244205706</v>
      </c>
      <c r="F353" s="4">
        <f t="shared" si="21"/>
        <v>7.8875254705571471</v>
      </c>
      <c r="G353" s="4">
        <v>3.8605208769284234</v>
      </c>
      <c r="H353" s="4">
        <v>1.6438019981217555</v>
      </c>
      <c r="I353" s="4">
        <v>0.56626405672817048</v>
      </c>
      <c r="J353" s="4">
        <f t="shared" si="18"/>
        <v>2.2366967272559011</v>
      </c>
      <c r="K353" s="4">
        <f t="shared" si="19"/>
        <v>6.4928834980260781</v>
      </c>
      <c r="T353" s="4">
        <v>45.202480000000001</v>
      </c>
      <c r="U353" s="4">
        <f>T353*(12*(1-1/'Sources &amp; Notes'!B$67))/(1/'Sources &amp; Notes'!B$67-1/('Sources &amp; Notes'!B$67^(13)))*365/354+W353*1.05*365</f>
        <v>99.73914530593467</v>
      </c>
      <c r="V353" s="4">
        <f>T353*(12*(1-1/'Sources &amp; Notes'!B$67))/(1/'Sources &amp; Notes'!B$67-1/('Sources &amp; Notes'!B$67^(13)))*365/354+X353*1.05*365</f>
        <v>79.557748804934675</v>
      </c>
      <c r="W353" s="4">
        <v>0.12619702339726024</v>
      </c>
      <c r="X353" s="4">
        <v>7.3538454575342457E-2</v>
      </c>
      <c r="Y353" s="4">
        <f>V353/325/W353/1.05</f>
        <v>1.847399042847014</v>
      </c>
      <c r="Z353" s="4">
        <f t="shared" ref="Z353:Z416" si="22">V353/325/X353/1.05</f>
        <v>3.1702632531580517</v>
      </c>
    </row>
    <row r="354" spans="1:26" x14ac:dyDescent="0.25">
      <c r="A354" s="3">
        <v>1612</v>
      </c>
      <c r="B354" s="4">
        <v>6.2066666666666661</v>
      </c>
      <c r="C354" s="4">
        <v>1.8146120989540977</v>
      </c>
      <c r="D354" s="4">
        <v>0.78507107959091205</v>
      </c>
      <c r="E354" s="4">
        <f t="shared" si="20"/>
        <v>3.2575067225211076</v>
      </c>
      <c r="F354" s="4">
        <f t="shared" si="21"/>
        <v>7.5293960824430011</v>
      </c>
      <c r="G354" s="4">
        <v>3.6236366339452108</v>
      </c>
      <c r="H354" s="4">
        <v>1.5932806033296687</v>
      </c>
      <c r="I354" s="4">
        <v>0.62435160737409323</v>
      </c>
      <c r="J354" s="4">
        <f t="shared" si="18"/>
        <v>2.1660230478593094</v>
      </c>
      <c r="K354" s="4">
        <f t="shared" si="19"/>
        <v>5.5274663631184673</v>
      </c>
      <c r="T354" s="4">
        <v>45.202480000000001</v>
      </c>
      <c r="U354" s="4">
        <f>T354*(12*(1-1/'Sources &amp; Notes'!B$67))/(1/'Sources &amp; Notes'!B$67-1/('Sources &amp; Notes'!B$67^(13)))*365/354+W354*1.05*365</f>
        <v>92.875465594934681</v>
      </c>
      <c r="V354" s="4">
        <f>T354*(12*(1-1/'Sources &amp; Notes'!B$67))/(1/'Sources &amp; Notes'!B$67-1/('Sources &amp; Notes'!B$67^(13)))*365/354+X354*1.05*365</f>
        <v>75.558096511934679</v>
      </c>
      <c r="W354" s="4">
        <v>0.1082878786849315</v>
      </c>
      <c r="X354" s="4">
        <v>6.3102310301369854E-2</v>
      </c>
      <c r="Y354" s="4">
        <f>V354/325/W354/1.05</f>
        <v>2.0446948460266707</v>
      </c>
      <c r="Z354" s="4">
        <f t="shared" si="22"/>
        <v>3.5088361484196593</v>
      </c>
    </row>
    <row r="355" spans="1:26" x14ac:dyDescent="0.25">
      <c r="A355" s="3">
        <v>1613</v>
      </c>
      <c r="B355" s="4">
        <v>5.7292307692307682</v>
      </c>
      <c r="C355" s="4">
        <v>1.5429081270390623</v>
      </c>
      <c r="D355" s="4">
        <v>0.76161970534889067</v>
      </c>
      <c r="E355" s="4">
        <f t="shared" si="20"/>
        <v>3.5364453403207161</v>
      </c>
      <c r="F355" s="4">
        <f t="shared" si="21"/>
        <v>7.164218858952351</v>
      </c>
      <c r="G355" s="4">
        <v>3.3367761509135123</v>
      </c>
      <c r="H355" s="4">
        <v>1.6752483990087677</v>
      </c>
      <c r="I355" s="4">
        <v>0.59374316275734307</v>
      </c>
      <c r="J355" s="4">
        <f t="shared" si="18"/>
        <v>1.8969616985572939</v>
      </c>
      <c r="K355" s="4">
        <f t="shared" si="19"/>
        <v>5.3522840309115738</v>
      </c>
      <c r="T355" s="4">
        <v>45.202480000000001</v>
      </c>
      <c r="U355" s="4">
        <f>T355*(12*(1-1/'Sources &amp; Notes'!B$67))/(1/'Sources &amp; Notes'!B$67-1/('Sources &amp; Notes'!B$67^(13)))*365/354+W355*1.05*365</f>
        <v>100.13819614693469</v>
      </c>
      <c r="V355" s="4">
        <f>T355*(12*(1-1/'Sources &amp; Notes'!B$67))/(1/'Sources &amp; Notes'!B$67-1/('Sources &amp; Notes'!B$67^(13)))*365/354+X355*1.05*365</f>
        <v>79.790288902934677</v>
      </c>
      <c r="W355" s="4">
        <v>0.12723825194520549</v>
      </c>
      <c r="X355" s="4">
        <v>7.4145212821917814E-2</v>
      </c>
      <c r="Y355" s="4">
        <f>V355/325/W355/1.05</f>
        <v>1.8376368178930076</v>
      </c>
      <c r="Z355" s="4">
        <f t="shared" si="22"/>
        <v>3.1535103551518588</v>
      </c>
    </row>
    <row r="356" spans="1:26" x14ac:dyDescent="0.25">
      <c r="A356" s="3">
        <v>1614</v>
      </c>
      <c r="B356" s="4">
        <v>6.2066666666666661</v>
      </c>
      <c r="C356" s="4">
        <v>1.5531589991530881</v>
      </c>
      <c r="D356" s="4">
        <v>0.75522814501642943</v>
      </c>
      <c r="E356" s="4">
        <f t="shared" si="20"/>
        <v>3.8058634784554197</v>
      </c>
      <c r="F356" s="4">
        <f t="shared" si="21"/>
        <v>7.8269211100210239</v>
      </c>
      <c r="G356" s="4">
        <v>3.8400182399767302</v>
      </c>
      <c r="H356" s="4">
        <v>1.537133494553522</v>
      </c>
      <c r="I356" s="4">
        <v>0.59101435931246582</v>
      </c>
      <c r="J356" s="4">
        <f t="shared" si="18"/>
        <v>2.3792079487614903</v>
      </c>
      <c r="K356" s="4">
        <f t="shared" si="19"/>
        <v>6.1879380270957975</v>
      </c>
      <c r="T356" s="4">
        <v>45.202480000000001</v>
      </c>
      <c r="U356" s="4">
        <f>T356*(12*(1-1/'Sources &amp; Notes'!B$67))/(1/'Sources &amp; Notes'!B$67-1/('Sources &amp; Notes'!B$67^(13)))*365/354+W356*1.05*365</f>
        <v>94.711100899934678</v>
      </c>
      <c r="V356" s="4">
        <f>T356*(12*(1-1/'Sources &amp; Notes'!B$67))/(1/'Sources &amp; Notes'!B$67-1/('Sources &amp; Notes'!B$67^(13)))*365/354+X356*1.05*365</f>
        <v>76.627767526934676</v>
      </c>
      <c r="W356" s="4">
        <v>0.11307753375342468</v>
      </c>
      <c r="X356" s="4">
        <v>6.5893363178082184E-2</v>
      </c>
      <c r="Y356" s="4">
        <f>V356/325/W356/1.05</f>
        <v>1.9858076760041037</v>
      </c>
      <c r="Z356" s="4">
        <f t="shared" si="22"/>
        <v>3.4077822663915116</v>
      </c>
    </row>
    <row r="357" spans="1:26" x14ac:dyDescent="0.25">
      <c r="A357" s="3">
        <v>1615</v>
      </c>
      <c r="B357" s="4">
        <v>5.4121212121212121</v>
      </c>
      <c r="C357" s="4">
        <v>1.5149343528483099</v>
      </c>
      <c r="D357" s="4">
        <v>0.7815951453628196</v>
      </c>
      <c r="E357" s="4">
        <f t="shared" si="20"/>
        <v>3.4023924170113946</v>
      </c>
      <c r="F357" s="4">
        <f t="shared" si="21"/>
        <v>6.5947200222289766</v>
      </c>
      <c r="G357" s="4">
        <v>3.2857571636075624</v>
      </c>
      <c r="H357" s="4">
        <v>1.6111547839676252</v>
      </c>
      <c r="I357" s="4">
        <v>0.61169677306632997</v>
      </c>
      <c r="J357" s="4">
        <f t="shared" si="18"/>
        <v>1.9422668559894167</v>
      </c>
      <c r="K357" s="4">
        <f t="shared" si="19"/>
        <v>5.1157577979077864</v>
      </c>
      <c r="T357" s="4">
        <v>45.202480000000001</v>
      </c>
      <c r="U357" s="4">
        <f>T357*(12*(1-1/'Sources &amp; Notes'!B$67))/(1/'Sources &amp; Notes'!B$67-1/('Sources &amp; Notes'!B$67^(13)))*365/354+W357*1.05*365</f>
        <v>127.93877569738467</v>
      </c>
      <c r="V357" s="4">
        <f>T357*(12*(1-1/'Sources &amp; Notes'!B$67))/(1/'Sources &amp; Notes'!B$67-1/('Sources &amp; Notes'!B$67^(13)))*365/354+X357*1.05*365</f>
        <v>95.99044338043467</v>
      </c>
      <c r="W357" s="4">
        <v>0.19977727229863013</v>
      </c>
      <c r="X357" s="4">
        <v>0.11641567460273972</v>
      </c>
      <c r="Y357" s="4">
        <f>V357/325/W357/1.05</f>
        <v>1.4080214097238484</v>
      </c>
      <c r="Z357" s="4">
        <f t="shared" si="22"/>
        <v>2.416261191051694</v>
      </c>
    </row>
    <row r="358" spans="1:26" x14ac:dyDescent="0.25">
      <c r="A358" s="3">
        <v>1616</v>
      </c>
      <c r="B358" s="4">
        <v>5.4591549295774646</v>
      </c>
      <c r="C358" s="4">
        <v>1.4942746140683538</v>
      </c>
      <c r="D358" s="4">
        <v>0.77358411701827723</v>
      </c>
      <c r="E358" s="4">
        <f t="shared" si="20"/>
        <v>3.4794107602957149</v>
      </c>
      <c r="F358" s="4">
        <f t="shared" si="21"/>
        <v>6.7209176825735124</v>
      </c>
      <c r="G358" s="4">
        <v>3.569826933418065</v>
      </c>
      <c r="H358" s="4">
        <v>1.6278044395413218</v>
      </c>
      <c r="I358" s="4">
        <v>0.62824393556561597</v>
      </c>
      <c r="J358" s="4">
        <f t="shared" si="18"/>
        <v>2.0886017337818954</v>
      </c>
      <c r="K358" s="4">
        <f t="shared" si="19"/>
        <v>5.4116482184948689</v>
      </c>
      <c r="T358" s="4">
        <v>45.202480000000001</v>
      </c>
      <c r="U358" s="4">
        <f>T358*(12*(1-1/'Sources &amp; Notes'!B$67))/(1/'Sources &amp; Notes'!B$67-1/('Sources &amp; Notes'!B$67^(13)))*365/354+W358*1.05*365</f>
        <v>120.27699249838469</v>
      </c>
      <c r="V358" s="4">
        <f>T358*(12*(1-1/'Sources &amp; Notes'!B$67))/(1/'Sources &amp; Notes'!B$67-1/('Sources &amp; Notes'!B$67^(13)))*365/354+X358*1.05*365</f>
        <v>91.52571628843468</v>
      </c>
      <c r="W358" s="4">
        <v>0.17978566577808222</v>
      </c>
      <c r="X358" s="4">
        <v>0.10476602791780822</v>
      </c>
      <c r="Y358" s="4">
        <f t="shared" ref="Y358" si="23">U358/325/W358/1.05</f>
        <v>1.9604457883331787</v>
      </c>
      <c r="Z358" s="4">
        <f t="shared" si="22"/>
        <v>2.560059138915451</v>
      </c>
    </row>
    <row r="359" spans="1:26" x14ac:dyDescent="0.25">
      <c r="A359" s="3">
        <v>1617</v>
      </c>
      <c r="B359" s="4">
        <v>5.033766233766233</v>
      </c>
      <c r="C359" s="4">
        <v>1.7422070096341351</v>
      </c>
      <c r="D359" s="4">
        <v>0.63941801661484765</v>
      </c>
      <c r="E359" s="4">
        <f t="shared" si="20"/>
        <v>2.7517183969912518</v>
      </c>
      <c r="F359" s="4">
        <f t="shared" si="21"/>
        <v>7.4975414442615875</v>
      </c>
      <c r="G359" s="4">
        <v>3.7671589250676263</v>
      </c>
      <c r="H359" s="4">
        <v>1.619229259147543</v>
      </c>
      <c r="I359" s="4">
        <v>0.54804404130723905</v>
      </c>
      <c r="J359" s="4">
        <f t="shared" si="18"/>
        <v>2.2157272570007303</v>
      </c>
      <c r="K359" s="4">
        <f t="shared" si="19"/>
        <v>6.5465001613163603</v>
      </c>
      <c r="T359" s="4">
        <v>45.202480000000001</v>
      </c>
      <c r="U359" s="4">
        <f>T359*(12*(1-1/'Sources &amp; Notes'!B$67))/(1/'Sources &amp; Notes'!B$67-1/('Sources &amp; Notes'!B$67^(13)))*365/354+W359*1.05*365</f>
        <v>98.06313337393469</v>
      </c>
      <c r="V359" s="4">
        <f>T359*(12*(1-1/'Sources &amp; Notes'!B$67))/(1/'Sources &amp; Notes'!B$67-1/('Sources &amp; Notes'!B$67^(13)))*365/354+X359*1.05*365</f>
        <v>78.581095273934665</v>
      </c>
      <c r="W359" s="4">
        <v>0.12182386767123289</v>
      </c>
      <c r="X359" s="4">
        <v>7.0990108767123278E-2</v>
      </c>
      <c r="Y359" s="4">
        <f t="shared" ref="Y359:Y363" si="24">V359/325/W359/1.05</f>
        <v>1.8902229609591212</v>
      </c>
      <c r="Z359" s="4">
        <f t="shared" si="22"/>
        <v>3.2437515009366193</v>
      </c>
    </row>
    <row r="360" spans="1:26" x14ac:dyDescent="0.25">
      <c r="A360" s="3">
        <v>1618</v>
      </c>
      <c r="B360" s="4">
        <v>4.6550000000000002</v>
      </c>
      <c r="C360" s="4">
        <v>1.8502354437904349</v>
      </c>
      <c r="D360" s="4">
        <v>0.70882581920879995</v>
      </c>
      <c r="E360" s="4">
        <f t="shared" si="20"/>
        <v>2.3960914532320845</v>
      </c>
      <c r="F360" s="4">
        <f t="shared" si="21"/>
        <v>6.2544749544844098</v>
      </c>
      <c r="G360" s="4">
        <v>3.6217419674841249</v>
      </c>
      <c r="H360" s="4">
        <v>1.3835445083145133</v>
      </c>
      <c r="I360" s="4">
        <v>0.50754748342317701</v>
      </c>
      <c r="J360" s="4">
        <f t="shared" si="18"/>
        <v>2.4930734382174933</v>
      </c>
      <c r="K360" s="4">
        <f t="shared" si="19"/>
        <v>6.7959711690555187</v>
      </c>
      <c r="T360" s="4">
        <v>45.202480000000001</v>
      </c>
      <c r="U360" s="4">
        <f>T360*(12*(1-1/'Sources &amp; Notes'!B$67))/(1/'Sources &amp; Notes'!B$67-1/('Sources &amp; Notes'!B$67^(13)))*365/354+W360*1.05*365</f>
        <v>100.16481096838467</v>
      </c>
      <c r="V360" s="4">
        <f>T360*(12*(1-1/'Sources &amp; Notes'!B$67))/(1/'Sources &amp; Notes'!B$67-1/('Sources &amp; Notes'!B$67^(13)))*365/354+X360*1.05*365</f>
        <v>79.805798043434677</v>
      </c>
      <c r="W360" s="4">
        <v>0.1273076970109589</v>
      </c>
      <c r="X360" s="4">
        <v>7.4185680246575333E-2</v>
      </c>
      <c r="Y360" s="4">
        <f t="shared" si="24"/>
        <v>1.8369913991099378</v>
      </c>
      <c r="Z360" s="4">
        <f t="shared" si="22"/>
        <v>3.1524027773597365</v>
      </c>
    </row>
    <row r="361" spans="1:26" x14ac:dyDescent="0.25">
      <c r="A361" s="3">
        <v>1619</v>
      </c>
      <c r="B361" s="4">
        <v>6.4765217391304342</v>
      </c>
      <c r="C361" s="4">
        <v>2.0291484438476113</v>
      </c>
      <c r="D361" s="4">
        <v>0.90816763662810229</v>
      </c>
      <c r="E361" s="4">
        <f t="shared" si="20"/>
        <v>3.0397558940208365</v>
      </c>
      <c r="F361" s="4">
        <f t="shared" si="21"/>
        <v>6.7918253120429668</v>
      </c>
      <c r="G361" s="4">
        <v>3.7162946742467255</v>
      </c>
      <c r="H361" s="4">
        <v>1.2775003995329501</v>
      </c>
      <c r="I361" s="4">
        <v>0.48169083852052441</v>
      </c>
      <c r="J361" s="4">
        <f t="shared" si="18"/>
        <v>2.7705104925848354</v>
      </c>
      <c r="K361" s="4">
        <f t="shared" si="19"/>
        <v>7.3477176191644542</v>
      </c>
      <c r="T361" s="4">
        <v>45.202480000000001</v>
      </c>
      <c r="U361" s="4">
        <f>T361*(12*(1-1/'Sources &amp; Notes'!B$67))/(1/'Sources &amp; Notes'!B$67-1/('Sources &amp; Notes'!B$67^(13)))*365/354+W361*1.05*365</f>
        <v>110.83277013493466</v>
      </c>
      <c r="V361" s="4">
        <f>T361*(12*(1-1/'Sources &amp; Notes'!B$67))/(1/'Sources &amp; Notes'!B$67-1/('Sources &amp; Notes'!B$67^(13)))*365/354+X361*1.05*365</f>
        <v>86.022309991934677</v>
      </c>
      <c r="W361" s="4">
        <v>0.15514320690410957</v>
      </c>
      <c r="X361" s="4">
        <v>9.0406194136986293E-2</v>
      </c>
      <c r="Y361" s="4">
        <f t="shared" si="24"/>
        <v>1.6248215716992331</v>
      </c>
      <c r="Z361" s="4">
        <f t="shared" si="22"/>
        <v>2.7883048466616689</v>
      </c>
    </row>
    <row r="362" spans="1:26" x14ac:dyDescent="0.25">
      <c r="A362" s="3">
        <v>1620</v>
      </c>
      <c r="B362" s="4">
        <v>6.4765217391304342</v>
      </c>
      <c r="C362" s="4">
        <v>1.9823621514755858</v>
      </c>
      <c r="D362" s="4">
        <v>1.0013028004108089</v>
      </c>
      <c r="E362" s="4">
        <f t="shared" si="20"/>
        <v>3.1114980365407514</v>
      </c>
      <c r="F362" s="4">
        <f t="shared" si="21"/>
        <v>6.1600905734992093</v>
      </c>
      <c r="G362" s="4">
        <v>3.5756326180260611</v>
      </c>
      <c r="H362" s="4">
        <v>1.3421642204166171</v>
      </c>
      <c r="I362" s="4">
        <v>0.50086080823737633</v>
      </c>
      <c r="J362" s="4">
        <f t="shared" si="18"/>
        <v>2.5372188785236798</v>
      </c>
      <c r="K362" s="4">
        <f t="shared" si="19"/>
        <v>6.7990234853954288</v>
      </c>
      <c r="T362" s="4">
        <v>45.202480000000001</v>
      </c>
      <c r="U362" s="4">
        <f>T362*(12*(1-1/'Sources &amp; Notes'!B$67))/(1/'Sources &amp; Notes'!B$67-1/('Sources &amp; Notes'!B$67^(13)))*365/354+W362*1.05*365</f>
        <v>125.67747472993467</v>
      </c>
      <c r="V362" s="4">
        <f>T362*(12*(1-1/'Sources &amp; Notes'!B$67))/(1/'Sources &amp; Notes'!B$67-1/('Sources &amp; Notes'!B$67^(13)))*365/354+X362*1.05*365</f>
        <v>94.672721341934675</v>
      </c>
      <c r="W362" s="4">
        <v>0.19387694361643834</v>
      </c>
      <c r="X362" s="4">
        <v>0.11297739139726028</v>
      </c>
      <c r="Y362" s="4">
        <f t="shared" si="24"/>
        <v>1.4309551970165415</v>
      </c>
      <c r="Z362" s="4">
        <f t="shared" si="22"/>
        <v>2.4556171515246472</v>
      </c>
    </row>
    <row r="363" spans="1:26" x14ac:dyDescent="0.25">
      <c r="A363" s="3">
        <v>1621</v>
      </c>
      <c r="B363" s="4">
        <v>6.08</v>
      </c>
      <c r="C363" s="4">
        <v>2.0083073725473604</v>
      </c>
      <c r="D363" s="4">
        <v>0.90146976268225387</v>
      </c>
      <c r="E363" s="4">
        <f t="shared" si="20"/>
        <v>2.8832619297371216</v>
      </c>
      <c r="F363" s="4">
        <f t="shared" si="21"/>
        <v>6.4233726190072913</v>
      </c>
      <c r="G363" s="4">
        <v>3.6696346862560101</v>
      </c>
      <c r="H363" s="4">
        <v>1.6338530573746619</v>
      </c>
      <c r="I363" s="4">
        <v>0.5403464557514559</v>
      </c>
      <c r="J363" s="4">
        <f t="shared" si="18"/>
        <v>2.1390480383850434</v>
      </c>
      <c r="K363" s="4">
        <f t="shared" si="19"/>
        <v>6.4678691609559236</v>
      </c>
      <c r="T363" s="4">
        <v>45.202480000000001</v>
      </c>
      <c r="U363" s="4">
        <f>T363*(12*(1-1/'Sources &amp; Notes'!B$67))/(1/'Sources &amp; Notes'!B$67-1/('Sources &amp; Notes'!B$67^(13)))*365/354+W363*1.05*365</f>
        <v>145.70985035893466</v>
      </c>
      <c r="V363" s="4">
        <f>T363*(12*(1-1/'Sources &amp; Notes'!B$67))/(1/'Sources &amp; Notes'!B$67-1/('Sources &amp; Notes'!B$67^(13)))*365/354+X363*1.05*365</f>
        <v>106.34614163893468</v>
      </c>
      <c r="W363" s="4">
        <v>0.24614667780821919</v>
      </c>
      <c r="X363" s="4">
        <v>0.14343641369863014</v>
      </c>
      <c r="Y363" s="4">
        <f t="shared" si="24"/>
        <v>1.2660623652153686</v>
      </c>
      <c r="Z363" s="4">
        <f t="shared" si="22"/>
        <v>2.1726494483510326</v>
      </c>
    </row>
    <row r="364" spans="1:26" x14ac:dyDescent="0.25">
      <c r="A364" s="3">
        <v>1622</v>
      </c>
      <c r="B364" s="4">
        <v>6.08</v>
      </c>
      <c r="C364" s="4">
        <v>1.961952860801657</v>
      </c>
      <c r="D364" s="4">
        <v>0.84482824135990953</v>
      </c>
      <c r="E364" s="4">
        <f t="shared" si="20"/>
        <v>2.9513839532873347</v>
      </c>
      <c r="F364" s="4">
        <f t="shared" si="21"/>
        <v>6.8540277265771001</v>
      </c>
      <c r="G364" s="4">
        <v>3.4751794451732638</v>
      </c>
      <c r="H364" s="4">
        <v>1.7839604779746718</v>
      </c>
      <c r="I364" s="4">
        <v>0.59239667628479109</v>
      </c>
      <c r="J364" s="4">
        <f t="shared" si="18"/>
        <v>1.8552511395579316</v>
      </c>
      <c r="K364" s="4">
        <f t="shared" si="19"/>
        <v>5.5869569195518354</v>
      </c>
      <c r="T364" s="4">
        <v>45.202480000000001</v>
      </c>
      <c r="U364" s="4">
        <f>T364*(12*(1-1/'Sources &amp; Notes'!B$67))/(1/'Sources &amp; Notes'!B$67-1/('Sources &amp; Notes'!B$67^(13)))*365/354+W364*1.05*365</f>
        <v>132.62096981293467</v>
      </c>
      <c r="V364" s="4">
        <f>T364*(12*(1-1/'Sources &amp; Notes'!B$67))/(1/'Sources &amp; Notes'!B$67-1/('Sources &amp; Notes'!B$67^(13)))*365/354+X364*1.05*365</f>
        <v>98.718892855934683</v>
      </c>
      <c r="W364" s="4">
        <v>0.21199434761643837</v>
      </c>
      <c r="X364" s="4">
        <v>0.12353491654794521</v>
      </c>
      <c r="Y364" s="4">
        <f t="shared" ref="Y364" si="25">U364/325/W364/1.05</f>
        <v>1.8332228332608955</v>
      </c>
      <c r="Z364" s="4">
        <f t="shared" si="22"/>
        <v>2.3417357698937602</v>
      </c>
    </row>
    <row r="365" spans="1:26" x14ac:dyDescent="0.25">
      <c r="A365" s="3">
        <v>1623</v>
      </c>
      <c r="B365" s="4">
        <v>6.08</v>
      </c>
      <c r="C365" s="4">
        <v>2.317233512395549</v>
      </c>
      <c r="D365" s="4">
        <v>1.0675323814338098</v>
      </c>
      <c r="E365" s="4">
        <f t="shared" si="20"/>
        <v>2.4988746967024542</v>
      </c>
      <c r="F365" s="4">
        <f t="shared" si="21"/>
        <v>5.4241691317119241</v>
      </c>
      <c r="G365" s="4">
        <v>3.7645642465376539</v>
      </c>
      <c r="H365" s="4">
        <v>1.6663663802709572</v>
      </c>
      <c r="I365" s="4">
        <v>0.55864547634532269</v>
      </c>
      <c r="J365" s="4">
        <f t="shared" ref="J365:J428" si="26">G365/H365/1.05</f>
        <v>2.1515672212696888</v>
      </c>
      <c r="K365" s="4">
        <f t="shared" ref="K365:K428" si="27">G365/I365/1.05</f>
        <v>6.4178435774186529</v>
      </c>
      <c r="T365" s="4">
        <v>45.202480000000001</v>
      </c>
      <c r="U365" s="4">
        <f>T365*(12*(1-1/'Sources &amp; Notes'!B$67))/(1/'Sources &amp; Notes'!B$67-1/('Sources &amp; Notes'!B$67^(13)))*365/354+W365*1.05*365</f>
        <v>125.65086192448469</v>
      </c>
      <c r="V365" s="4">
        <f>T365*(12*(1-1/'Sources &amp; Notes'!B$67))/(1/'Sources &amp; Notes'!B$67-1/('Sources &amp; Notes'!B$67^(13)))*365/354+X365*1.05*365</f>
        <v>94.657220874434671</v>
      </c>
      <c r="W365" s="4">
        <v>0.1938075038109589</v>
      </c>
      <c r="X365" s="4">
        <v>0.11293694660273972</v>
      </c>
      <c r="Y365" s="4">
        <f t="shared" ref="Y365:Y369" si="28">V365/325/W365/1.05</f>
        <v>1.4312335280103641</v>
      </c>
      <c r="Z365" s="4">
        <f t="shared" si="22"/>
        <v>2.4560943586508457</v>
      </c>
    </row>
    <row r="366" spans="1:26" x14ac:dyDescent="0.25">
      <c r="A366" s="3">
        <v>1624</v>
      </c>
      <c r="B366" s="4">
        <v>6</v>
      </c>
      <c r="C366" s="4">
        <v>2.275764859068877</v>
      </c>
      <c r="D366" s="4">
        <v>0.9678272856798612</v>
      </c>
      <c r="E366" s="4">
        <f t="shared" si="20"/>
        <v>2.5109297612687889</v>
      </c>
      <c r="F366" s="4">
        <f t="shared" si="21"/>
        <v>5.9042411790153748</v>
      </c>
      <c r="G366" s="4">
        <v>3.4743038102877102</v>
      </c>
      <c r="H366" s="4">
        <v>1.7757660335359231</v>
      </c>
      <c r="I366" s="4">
        <v>0.58585443884510413</v>
      </c>
      <c r="J366" s="4">
        <f t="shared" si="26"/>
        <v>1.8633427541768801</v>
      </c>
      <c r="K366" s="4">
        <f t="shared" si="27"/>
        <v>5.6479230203074744</v>
      </c>
      <c r="T366" s="4">
        <v>45.202480000000001</v>
      </c>
      <c r="U366" s="4">
        <f>T366*(12*(1-1/'Sources &amp; Notes'!B$67))/(1/'Sources &amp; Notes'!B$67-1/('Sources &amp; Notes'!B$67^(13)))*365/354+W366*1.05*365</f>
        <v>120.33018979393466</v>
      </c>
      <c r="V366" s="4">
        <f>T366*(12*(1-1/'Sources &amp; Notes'!B$67))/(1/'Sources &amp; Notes'!B$67-1/('Sources &amp; Notes'!B$67^(13)))*365/354+X366*1.05*365</f>
        <v>91.556716183934697</v>
      </c>
      <c r="W366" s="4">
        <v>0.17992447150684929</v>
      </c>
      <c r="X366" s="4">
        <v>0.10484691479452057</v>
      </c>
      <c r="Y366" s="4">
        <f t="shared" si="28"/>
        <v>1.4911705292587627</v>
      </c>
      <c r="Z366" s="4">
        <f t="shared" si="22"/>
        <v>2.5589505416471559</v>
      </c>
    </row>
    <row r="367" spans="1:26" x14ac:dyDescent="0.25">
      <c r="A367" s="3">
        <v>1625</v>
      </c>
      <c r="B367" s="4">
        <v>6</v>
      </c>
      <c r="C367" s="4">
        <v>2.0752984818314832</v>
      </c>
      <c r="D367" s="4">
        <v>0.8814816012737563</v>
      </c>
      <c r="E367" s="4">
        <f t="shared" si="20"/>
        <v>2.7534765549689837</v>
      </c>
      <c r="F367" s="4">
        <f t="shared" si="21"/>
        <v>6.4825921562383959</v>
      </c>
      <c r="G367" s="4">
        <v>3.8245970548126675</v>
      </c>
      <c r="H367" s="4">
        <v>1.6730222811964293</v>
      </c>
      <c r="I367" s="4">
        <v>0.57460993373145342</v>
      </c>
      <c r="J367" s="4">
        <f t="shared" si="26"/>
        <v>2.1771816349815913</v>
      </c>
      <c r="K367" s="4">
        <f t="shared" si="27"/>
        <v>6.3390365737014918</v>
      </c>
      <c r="T367" s="4">
        <v>45.202480000000001</v>
      </c>
      <c r="U367" s="4">
        <f>T367*(12*(1-1/'Sources &amp; Notes'!B$67))/(1/'Sources &amp; Notes'!B$67-1/('Sources &amp; Notes'!B$67^(13)))*365/354+W367*1.05*365</f>
        <v>106.25697386548468</v>
      </c>
      <c r="V367" s="4">
        <f>T367*(12*(1-1/'Sources &amp; Notes'!B$67))/(1/'Sources &amp; Notes'!B$67-1/('Sources &amp; Notes'!B$67^(13)))*365/354+X367*1.05*365</f>
        <v>83.355868707434681</v>
      </c>
      <c r="W367" s="4">
        <v>0.14320375153698631</v>
      </c>
      <c r="X367" s="4">
        <v>8.3448747863013692E-2</v>
      </c>
      <c r="Y367" s="4">
        <f t="shared" si="28"/>
        <v>1.705725438788243</v>
      </c>
      <c r="Z367" s="4">
        <f t="shared" si="22"/>
        <v>2.9271413673878821</v>
      </c>
    </row>
    <row r="368" spans="1:26" x14ac:dyDescent="0.25">
      <c r="A368" s="3">
        <v>1626</v>
      </c>
      <c r="B368" s="4">
        <v>6</v>
      </c>
      <c r="C368" s="4">
        <v>2.0537075864245735</v>
      </c>
      <c r="D368" s="4">
        <v>0.82079795852085735</v>
      </c>
      <c r="E368" s="4">
        <f t="shared" si="20"/>
        <v>2.7824242127059904</v>
      </c>
      <c r="F368" s="4">
        <f t="shared" si="21"/>
        <v>6.9618663825423104</v>
      </c>
      <c r="G368" s="4">
        <v>4.0242281020150434</v>
      </c>
      <c r="H368" s="4">
        <v>1.429100290385642</v>
      </c>
      <c r="I368" s="4">
        <v>0.55220553589329502</v>
      </c>
      <c r="J368" s="4">
        <f t="shared" si="26"/>
        <v>2.6818259139539147</v>
      </c>
      <c r="K368" s="4">
        <f t="shared" si="27"/>
        <v>6.9405283780709288</v>
      </c>
      <c r="T368" s="4">
        <v>45.202480000000001</v>
      </c>
      <c r="U368" s="4">
        <f>T368*(12*(1-1/'Sources &amp; Notes'!B$67))/(1/'Sources &amp; Notes'!B$67-1/('Sources &amp; Notes'!B$67^(13)))*365/354+W368*1.05*365</f>
        <v>121.23471429838466</v>
      </c>
      <c r="V368" s="4">
        <f>T368*(12*(1-1/'Sources &amp; Notes'!B$67))/(1/'Sources &amp; Notes'!B$67-1/('Sources &amp; Notes'!B$67^(13)))*365/354+X368*1.05*365</f>
        <v>92.083805568434684</v>
      </c>
      <c r="W368" s="4">
        <v>0.18228461372328764</v>
      </c>
      <c r="X368" s="4">
        <v>0.10622222956164384</v>
      </c>
      <c r="Y368" s="4">
        <f t="shared" si="28"/>
        <v>1.4803369750670354</v>
      </c>
      <c r="Z368" s="4">
        <f t="shared" si="22"/>
        <v>2.5403595348542098</v>
      </c>
    </row>
    <row r="369" spans="1:26" x14ac:dyDescent="0.25">
      <c r="A369" s="3">
        <v>1627</v>
      </c>
      <c r="B369" s="4">
        <v>6</v>
      </c>
      <c r="C369" s="4">
        <v>2.3165928490423027</v>
      </c>
      <c r="D369" s="4">
        <v>0.94040060218953359</v>
      </c>
      <c r="E369" s="4">
        <f t="shared" si="20"/>
        <v>2.4666767475553781</v>
      </c>
      <c r="F369" s="4">
        <f t="shared" si="21"/>
        <v>6.0764377447027886</v>
      </c>
      <c r="G369" s="4">
        <v>3.897386173742345</v>
      </c>
      <c r="H369" s="4">
        <v>1.2808460641671919</v>
      </c>
      <c r="I369" s="4">
        <v>0.46823278835437904</v>
      </c>
      <c r="J369" s="4">
        <f t="shared" si="26"/>
        <v>2.8979254102314833</v>
      </c>
      <c r="K369" s="4">
        <f t="shared" si="27"/>
        <v>7.9272456954378017</v>
      </c>
      <c r="T369" s="4">
        <v>45.202480000000001</v>
      </c>
      <c r="U369" s="4">
        <f>T369*(12*(1-1/'Sources &amp; Notes'!B$67))/(1/'Sources &amp; Notes'!B$67-1/('Sources &amp; Notes'!B$67^(13)))*365/354+W369*1.05*365</f>
        <v>139.64426993593469</v>
      </c>
      <c r="V369" s="4">
        <f>T369*(12*(1-1/'Sources &amp; Notes'!B$67))/(1/'Sources &amp; Notes'!B$67-1/('Sources &amp; Notes'!B$67^(13)))*365/354+X369*1.05*365</f>
        <v>102.81156172993468</v>
      </c>
      <c r="W369" s="4">
        <v>0.23031998394520545</v>
      </c>
      <c r="X369" s="4">
        <v>0.13421376553424655</v>
      </c>
      <c r="Y369" s="4">
        <f t="shared" si="28"/>
        <v>1.3080901475070377</v>
      </c>
      <c r="Z369" s="4">
        <f t="shared" si="22"/>
        <v>2.2447719917062203</v>
      </c>
    </row>
    <row r="370" spans="1:26" x14ac:dyDescent="0.25">
      <c r="A370" s="3">
        <v>1628</v>
      </c>
      <c r="B370" s="4">
        <v>5.9478260869565212</v>
      </c>
      <c r="C370" s="4">
        <v>2.2563710165241484</v>
      </c>
      <c r="D370" s="4">
        <v>1.0960935335473307</v>
      </c>
      <c r="E370" s="4">
        <f t="shared" si="20"/>
        <v>2.5104897340943579</v>
      </c>
      <c r="F370" s="4">
        <f t="shared" si="21"/>
        <v>5.1679862164311547</v>
      </c>
      <c r="G370" s="4">
        <v>4.1397032916374537</v>
      </c>
      <c r="H370" s="4">
        <v>1.494453819538105</v>
      </c>
      <c r="I370" s="4">
        <v>0.55430930497373254</v>
      </c>
      <c r="J370" s="4">
        <f t="shared" si="26"/>
        <v>2.6381374331679139</v>
      </c>
      <c r="K370" s="4">
        <f t="shared" si="27"/>
        <v>7.1125895381660085</v>
      </c>
      <c r="T370" s="4">
        <v>45.202480000000001</v>
      </c>
      <c r="U370" s="4">
        <f>T370*(12*(1-1/'Sources &amp; Notes'!B$67))/(1/'Sources &amp; Notes'!B$67-1/('Sources &amp; Notes'!B$67^(13)))*365/354+W370*1.05*365</f>
        <v>124.34731394938468</v>
      </c>
      <c r="V370" s="4">
        <f>T370*(12*(1-1/'Sources &amp; Notes'!B$67))/(1/'Sources &amp; Notes'!B$67-1/('Sources &amp; Notes'!B$67^(13)))*365/354+X370*1.05*365</f>
        <v>93.89760020143467</v>
      </c>
      <c r="W370" s="4">
        <v>0.19040620446301371</v>
      </c>
      <c r="X370" s="4">
        <v>0.11095489657534247</v>
      </c>
      <c r="Y370" s="4">
        <f t="shared" ref="Y370" si="29">U370/325/W370/1.05</f>
        <v>1.9137387576873426</v>
      </c>
      <c r="Z370" s="4">
        <f t="shared" si="22"/>
        <v>2.4799068025019033</v>
      </c>
    </row>
    <row r="371" spans="1:26" x14ac:dyDescent="0.25">
      <c r="A371" s="3">
        <v>1629</v>
      </c>
      <c r="B371" s="4">
        <v>6.3</v>
      </c>
      <c r="C371" s="4">
        <v>3.3491187365863064</v>
      </c>
      <c r="D371" s="4">
        <v>1.4741251881264925</v>
      </c>
      <c r="E371" s="4">
        <f t="shared" si="20"/>
        <v>1.7915160589724826</v>
      </c>
      <c r="F371" s="4">
        <f t="shared" si="21"/>
        <v>4.0702106227664219</v>
      </c>
      <c r="G371" s="4">
        <v>4.1217140837345534</v>
      </c>
      <c r="H371" s="4">
        <v>1.8215776201793896</v>
      </c>
      <c r="I371" s="4">
        <v>0.61579466430519803</v>
      </c>
      <c r="J371" s="4">
        <f t="shared" si="26"/>
        <v>2.1549682764122449</v>
      </c>
      <c r="K371" s="4">
        <f t="shared" si="27"/>
        <v>6.3745956437251365</v>
      </c>
      <c r="T371" s="4">
        <v>45.202480000000001</v>
      </c>
      <c r="U371" s="4">
        <f>T371*(12*(1-1/'Sources &amp; Notes'!B$67))/(1/'Sources &amp; Notes'!B$67-1/('Sources &amp; Notes'!B$67^(13)))*365/354+W371*1.05*365</f>
        <v>116.31306563848467</v>
      </c>
      <c r="V371" s="4">
        <f>T371*(12*(1-1/'Sources &amp; Notes'!B$67))/(1/'Sources &amp; Notes'!B$67-1/('Sources &amp; Notes'!B$67^(13)))*365/354+X371*1.05*365</f>
        <v>89.21583216643468</v>
      </c>
      <c r="W371" s="4">
        <v>0.16944273855068492</v>
      </c>
      <c r="X371" s="4">
        <v>9.873893301369864E-2</v>
      </c>
      <c r="Y371" s="4">
        <f t="shared" ref="Y371:Y375" si="30">V371/325/W371/1.05</f>
        <v>1.5429303035057644</v>
      </c>
      <c r="Z371" s="4">
        <f t="shared" si="22"/>
        <v>2.6477735584056319</v>
      </c>
    </row>
    <row r="372" spans="1:26" x14ac:dyDescent="0.25">
      <c r="A372" s="3">
        <v>1630</v>
      </c>
      <c r="B372" s="4">
        <v>6.3</v>
      </c>
      <c r="C372" s="4">
        <v>2.9096727317320972</v>
      </c>
      <c r="D372" s="4">
        <v>1.2672037702784051</v>
      </c>
      <c r="E372" s="4">
        <f t="shared" si="20"/>
        <v>2.0620875793231441</v>
      </c>
      <c r="F372" s="4">
        <f t="shared" si="21"/>
        <v>4.7348343973769884</v>
      </c>
      <c r="G372" s="4">
        <v>3.8209768758270592</v>
      </c>
      <c r="H372" s="4">
        <v>2.0906299985627403</v>
      </c>
      <c r="I372" s="4">
        <v>0.71355342528683907</v>
      </c>
      <c r="J372" s="4">
        <f t="shared" si="26"/>
        <v>1.7406358841724821</v>
      </c>
      <c r="K372" s="4">
        <f t="shared" si="27"/>
        <v>5.0998642387049431</v>
      </c>
      <c r="T372" s="4">
        <v>45.202480000000001</v>
      </c>
      <c r="U372" s="4">
        <f>T372*(12*(1-1/'Sources &amp; Notes'!B$67))/(1/'Sources &amp; Notes'!B$67-1/('Sources &amp; Notes'!B$67^(13)))*365/354+W372*1.05*365</f>
        <v>116.36629116538468</v>
      </c>
      <c r="V372" s="4">
        <f>T372*(12*(1-1/'Sources &amp; Notes'!B$67))/(1/'Sources &amp; Notes'!B$67-1/('Sources &amp; Notes'!B$67^(13)))*365/354+X372*1.05*365</f>
        <v>89.246841459434677</v>
      </c>
      <c r="W372" s="4">
        <v>0.16958161794246576</v>
      </c>
      <c r="X372" s="4">
        <v>9.881984441095891E-2</v>
      </c>
      <c r="Y372" s="4">
        <f t="shared" si="30"/>
        <v>1.5422025624891875</v>
      </c>
      <c r="Z372" s="4">
        <f t="shared" si="22"/>
        <v>2.6465251721538841</v>
      </c>
    </row>
    <row r="373" spans="1:26" x14ac:dyDescent="0.25">
      <c r="A373" s="3">
        <v>1631</v>
      </c>
      <c r="B373" s="4">
        <v>6.6086956521739131</v>
      </c>
      <c r="C373" s="4">
        <v>2.6289672080933464</v>
      </c>
      <c r="D373" s="4">
        <v>1.084715953158502</v>
      </c>
      <c r="E373" s="4">
        <f t="shared" si="20"/>
        <v>2.3940944717138404</v>
      </c>
      <c r="F373" s="4">
        <f t="shared" si="21"/>
        <v>5.8024368876351842</v>
      </c>
      <c r="G373" s="4">
        <v>4.0966727365893432</v>
      </c>
      <c r="H373" s="4">
        <v>1.7724516610389973</v>
      </c>
      <c r="I373" s="4">
        <v>0.68638664328510302</v>
      </c>
      <c r="J373" s="4">
        <f t="shared" si="26"/>
        <v>2.2012408960021839</v>
      </c>
      <c r="K373" s="4">
        <f t="shared" si="27"/>
        <v>5.6842497164465424</v>
      </c>
      <c r="T373" s="4">
        <v>45.202480000000001</v>
      </c>
      <c r="U373" s="4">
        <f>T373*(12*(1-1/'Sources &amp; Notes'!B$67))/(1/'Sources &amp; Notes'!B$67-1/('Sources &amp; Notes'!B$67^(13)))*365/354+W373*1.05*365</f>
        <v>116.73872804593468</v>
      </c>
      <c r="V373" s="4">
        <f>T373*(12*(1-1/'Sources &amp; Notes'!B$67))/(1/'Sources &amp; Notes'!B$67-1/('Sources &amp; Notes'!B$67^(13)))*365/354+X373*1.05*365</f>
        <v>89.463873004934669</v>
      </c>
      <c r="W373" s="4">
        <v>0.17055340367123287</v>
      </c>
      <c r="X373" s="4">
        <v>9.9386136767123281E-2</v>
      </c>
      <c r="Y373" s="4">
        <f t="shared" si="30"/>
        <v>1.5371443194661696</v>
      </c>
      <c r="Z373" s="4">
        <f t="shared" si="22"/>
        <v>2.6378447150345403</v>
      </c>
    </row>
    <row r="374" spans="1:26" x14ac:dyDescent="0.25">
      <c r="A374" s="3">
        <v>1632</v>
      </c>
      <c r="B374" s="4">
        <v>6.3</v>
      </c>
      <c r="C374" s="4">
        <v>1.9713468073215776</v>
      </c>
      <c r="D374" s="4">
        <v>0.76769283697629342</v>
      </c>
      <c r="E374" s="4">
        <f t="shared" si="20"/>
        <v>3.0436044929872375</v>
      </c>
      <c r="F374" s="4">
        <f t="shared" si="21"/>
        <v>7.8156258740568161</v>
      </c>
      <c r="G374" s="4">
        <v>3.8694141632683015</v>
      </c>
      <c r="H374" s="4">
        <v>1.8380821991174294</v>
      </c>
      <c r="I374" s="4">
        <v>0.6141141068742979</v>
      </c>
      <c r="J374" s="4">
        <f t="shared" si="26"/>
        <v>2.0048920269938253</v>
      </c>
      <c r="K374" s="4">
        <f t="shared" si="27"/>
        <v>6.0007681059899829</v>
      </c>
      <c r="T374" s="4">
        <v>45.202480000000001</v>
      </c>
      <c r="U374" s="4">
        <f>T374*(12*(1-1/'Sources &amp; Notes'!B$67))/(1/'Sources &amp; Notes'!B$67-1/('Sources &amp; Notes'!B$67^(13)))*365/354+W374*1.05*365</f>
        <v>130.65232270138466</v>
      </c>
      <c r="V374" s="4">
        <f>T374*(12*(1-1/'Sources &amp; Notes'!B$67))/(1/'Sources &amp; Notes'!B$67-1/('Sources &amp; Notes'!B$67^(13)))*365/354+X374*1.05*365</f>
        <v>97.571703312434678</v>
      </c>
      <c r="W374" s="4">
        <v>0.2068576297780822</v>
      </c>
      <c r="X374" s="4">
        <v>0.1205415974520548</v>
      </c>
      <c r="Y374" s="4">
        <f t="shared" si="30"/>
        <v>1.3822279875192656</v>
      </c>
      <c r="Z374" s="4">
        <f t="shared" si="22"/>
        <v>2.3719978111696238</v>
      </c>
    </row>
    <row r="375" spans="1:26" x14ac:dyDescent="0.25">
      <c r="A375" s="3">
        <v>1633</v>
      </c>
      <c r="B375" s="4">
        <v>6.3</v>
      </c>
      <c r="C375" s="4">
        <v>1.580015944269658</v>
      </c>
      <c r="D375" s="4">
        <v>0.63020449562566827</v>
      </c>
      <c r="E375" s="4">
        <f t="shared" si="20"/>
        <v>3.7974300333870503</v>
      </c>
      <c r="F375" s="4">
        <f t="shared" si="21"/>
        <v>9.5207191342600428</v>
      </c>
      <c r="G375" s="4">
        <v>4.1130017576251481</v>
      </c>
      <c r="H375" s="4">
        <v>1.7975496415997474</v>
      </c>
      <c r="I375" s="4">
        <v>0.59895694780337982</v>
      </c>
      <c r="J375" s="4">
        <f t="shared" si="26"/>
        <v>2.1791579160981986</v>
      </c>
      <c r="K375" s="4">
        <f t="shared" si="27"/>
        <v>6.5399433889820306</v>
      </c>
      <c r="T375" s="4">
        <v>45.202480000000001</v>
      </c>
      <c r="U375" s="4">
        <f>T375*(12*(1-1/'Sources &amp; Notes'!B$67))/(1/'Sources &amp; Notes'!B$67-1/('Sources &amp; Notes'!B$67^(13)))*365/354+W375*1.05*365</f>
        <v>129.45517257238467</v>
      </c>
      <c r="V375" s="4">
        <f>T375*(12*(1-1/'Sources &amp; Notes'!B$67))/(1/'Sources &amp; Notes'!B$67-1/('Sources &amp; Notes'!B$67^(13)))*365/354+X375*1.05*365</f>
        <v>96.874090830434682</v>
      </c>
      <c r="W375" s="4">
        <v>0.2037339503808219</v>
      </c>
      <c r="X375" s="4">
        <v>0.11872134309589041</v>
      </c>
      <c r="Y375" s="4">
        <f t="shared" si="30"/>
        <v>1.3933864194896992</v>
      </c>
      <c r="Z375" s="4">
        <f t="shared" si="22"/>
        <v>2.391146463196069</v>
      </c>
    </row>
    <row r="376" spans="1:26" x14ac:dyDescent="0.25">
      <c r="A376" s="3">
        <v>1634</v>
      </c>
      <c r="B376" s="4">
        <v>5.8965517241379306</v>
      </c>
      <c r="C376" s="4">
        <v>1.4369988071307984</v>
      </c>
      <c r="D376" s="4">
        <v>0.60604175487737433</v>
      </c>
      <c r="E376" s="4">
        <f t="shared" si="20"/>
        <v>3.9079806600610989</v>
      </c>
      <c r="F376" s="4">
        <f t="shared" si="21"/>
        <v>9.2662980753435296</v>
      </c>
      <c r="G376" s="4">
        <v>3.8924084956261149</v>
      </c>
      <c r="H376" s="4">
        <v>1.796050609695792</v>
      </c>
      <c r="I376" s="4">
        <v>0.63454233433524987</v>
      </c>
      <c r="J376" s="4">
        <f t="shared" si="26"/>
        <v>2.0640040375855531</v>
      </c>
      <c r="K376" s="4">
        <f t="shared" si="27"/>
        <v>5.8420935996392451</v>
      </c>
      <c r="T376" s="4">
        <v>45.202480000000001</v>
      </c>
      <c r="U376" s="4">
        <f>T376*(12*(1-1/'Sources &amp; Notes'!B$67))/(1/'Sources &amp; Notes'!B$67-1/('Sources &amp; Notes'!B$67^(13)))*365/354+W376*1.05*365</f>
        <v>143.63478136993467</v>
      </c>
      <c r="V376" s="4">
        <f>T376*(12*(1-1/'Sources &amp; Notes'!B$67))/(1/'Sources &amp; Notes'!B$67-1/('Sources &amp; Notes'!B$67^(13)))*365/354+X376*1.05*365</f>
        <v>105.13693692193468</v>
      </c>
      <c r="W376" s="4">
        <v>0.24073227731506844</v>
      </c>
      <c r="X376" s="4">
        <v>0.14028128071232876</v>
      </c>
      <c r="Y376" s="4">
        <f t="shared" ref="Y376" si="31">U376/325/W376/1.05</f>
        <v>1.7484476486855152</v>
      </c>
      <c r="Z376" s="4">
        <f t="shared" si="22"/>
        <v>2.1962558830741292</v>
      </c>
    </row>
    <row r="377" spans="1:26" x14ac:dyDescent="0.25">
      <c r="A377" s="3">
        <v>1635</v>
      </c>
      <c r="B377" s="4">
        <v>5.5</v>
      </c>
      <c r="C377" s="4">
        <v>1.4994698432122688</v>
      </c>
      <c r="D377" s="4">
        <v>0.63918454761343002</v>
      </c>
      <c r="E377" s="4">
        <f t="shared" si="20"/>
        <v>3.4932981558827652</v>
      </c>
      <c r="F377" s="4">
        <f t="shared" si="21"/>
        <v>8.1949653783920411</v>
      </c>
      <c r="G377" s="4">
        <v>4.0786543448772568</v>
      </c>
      <c r="H377" s="4">
        <v>1.8560864755989053</v>
      </c>
      <c r="I377" s="4">
        <v>0.62088671590366362</v>
      </c>
      <c r="J377" s="4">
        <f t="shared" si="26"/>
        <v>2.0928080455699227</v>
      </c>
      <c r="K377" s="4">
        <f t="shared" si="27"/>
        <v>6.2562664168991775</v>
      </c>
      <c r="T377" s="4">
        <v>45.202480000000001</v>
      </c>
      <c r="U377" s="4">
        <f>T377*(12*(1-1/'Sources &amp; Notes'!B$67))/(1/'Sources &amp; Notes'!B$67-1/('Sources &amp; Notes'!B$67^(13)))*365/354+W377*1.05*365</f>
        <v>158.71891964893467</v>
      </c>
      <c r="V377" s="4">
        <f>T377*(12*(1-1/'Sources &amp; Notes'!B$67))/(1/'Sources &amp; Notes'!B$67-1/('Sources &amp; Notes'!B$67^(13)))*365/354+X377*1.05*365</f>
        <v>113.92688197393468</v>
      </c>
      <c r="W377" s="4">
        <v>0.2800907594520548</v>
      </c>
      <c r="X377" s="4">
        <v>0.16321655808219179</v>
      </c>
      <c r="Y377" s="4">
        <f t="shared" ref="Y377:Y381" si="32">V377/325/W377/1.05</f>
        <v>1.19194103168989</v>
      </c>
      <c r="Z377" s="4">
        <f t="shared" si="22"/>
        <v>2.0454522060192422</v>
      </c>
    </row>
    <row r="378" spans="1:26" x14ac:dyDescent="0.25">
      <c r="A378" s="3">
        <v>1636</v>
      </c>
      <c r="B378" s="4">
        <v>5.5</v>
      </c>
      <c r="C378" s="4">
        <v>2.5696451659433057</v>
      </c>
      <c r="D378" s="4">
        <v>1.2139086944621986</v>
      </c>
      <c r="E378" s="4">
        <f t="shared" si="20"/>
        <v>2.0384507976113331</v>
      </c>
      <c r="F378" s="4">
        <f t="shared" si="21"/>
        <v>4.3150652614905978</v>
      </c>
      <c r="G378" s="4">
        <v>4.5504044384421416</v>
      </c>
      <c r="H378" s="4">
        <v>1.7706935597134197</v>
      </c>
      <c r="I378" s="4">
        <v>0.63557095723698687</v>
      </c>
      <c r="J378" s="4">
        <f t="shared" si="26"/>
        <v>2.4474695178218395</v>
      </c>
      <c r="K378" s="4">
        <f t="shared" si="27"/>
        <v>6.8186226312825609</v>
      </c>
      <c r="T378" s="4">
        <v>45.202480000000001</v>
      </c>
      <c r="U378" s="4">
        <f>T378*(12*(1-1/'Sources &amp; Notes'!B$67))/(1/'Sources &amp; Notes'!B$67-1/('Sources &amp; Notes'!B$67^(13)))*365/354+W378*1.05*365</f>
        <v>178.7246746184847</v>
      </c>
      <c r="V378" s="4">
        <f>T378*(12*(1-1/'Sources &amp; Notes'!B$67))/(1/'Sources &amp; Notes'!B$67-1/('Sources &amp; Notes'!B$67^(13)))*365/354+X378*1.05*365</f>
        <v>125.58478118143468</v>
      </c>
      <c r="W378" s="4">
        <v>0.33229103334520549</v>
      </c>
      <c r="X378" s="4">
        <v>0.19363508178082192</v>
      </c>
      <c r="Y378" s="4">
        <f t="shared" si="32"/>
        <v>1.1075050899907075</v>
      </c>
      <c r="Z378" s="4">
        <f t="shared" si="22"/>
        <v>1.9005544212522751</v>
      </c>
    </row>
    <row r="379" spans="1:26" x14ac:dyDescent="0.25">
      <c r="A379" s="3">
        <v>1637</v>
      </c>
      <c r="B379" s="4">
        <v>5.5</v>
      </c>
      <c r="C379" s="4">
        <v>2.2182125021233352</v>
      </c>
      <c r="D379" s="4">
        <v>0.95703347458380894</v>
      </c>
      <c r="E379" s="4">
        <f t="shared" si="20"/>
        <v>2.361403712710656</v>
      </c>
      <c r="F379" s="4">
        <f t="shared" si="21"/>
        <v>5.4732623018992737</v>
      </c>
      <c r="G379" s="4">
        <v>3.9469578458766583</v>
      </c>
      <c r="H379" s="4">
        <v>2.0102685207601514</v>
      </c>
      <c r="I379" s="4">
        <v>0.73082381809580843</v>
      </c>
      <c r="J379" s="4">
        <f t="shared" si="26"/>
        <v>1.8699031663899679</v>
      </c>
      <c r="K379" s="4">
        <f t="shared" si="27"/>
        <v>5.1435207490332386</v>
      </c>
      <c r="T379" s="4">
        <v>45.202480000000001</v>
      </c>
      <c r="U379" s="4">
        <f>T379*(12*(1-1/'Sources &amp; Notes'!B$67))/(1/'Sources &amp; Notes'!B$67-1/('Sources &amp; Notes'!B$67^(13)))*365/354+W379*1.05*365</f>
        <v>209.39842072393469</v>
      </c>
      <c r="V379" s="4">
        <f>T379*(12*(1-1/'Sources &amp; Notes'!B$67))/(1/'Sources &amp; Notes'!B$67-1/('Sources &amp; Notes'!B$67^(13)))*365/354+X379*1.05*365</f>
        <v>143.45921158393469</v>
      </c>
      <c r="W379" s="4">
        <v>0.41232690054794524</v>
      </c>
      <c r="X379" s="4">
        <v>0.24027416958904113</v>
      </c>
      <c r="Y379" s="4">
        <f t="shared" si="32"/>
        <v>1.0195631026260752</v>
      </c>
      <c r="Z379" s="4">
        <f t="shared" si="22"/>
        <v>1.7496399830988334</v>
      </c>
    </row>
    <row r="380" spans="1:26" x14ac:dyDescent="0.25">
      <c r="A380" s="3">
        <v>1638</v>
      </c>
      <c r="B380" s="4">
        <v>5.5</v>
      </c>
      <c r="C380" s="4">
        <v>1.6480052018390257</v>
      </c>
      <c r="D380" s="4">
        <v>0.67585301095302153</v>
      </c>
      <c r="E380" s="4">
        <f t="shared" si="20"/>
        <v>3.1784458157352868</v>
      </c>
      <c r="F380" s="4">
        <f t="shared" si="21"/>
        <v>7.7503468257232297</v>
      </c>
      <c r="G380" s="4">
        <v>4.1239857739878794</v>
      </c>
      <c r="H380" s="4">
        <v>1.7239472746923927</v>
      </c>
      <c r="I380" s="4">
        <v>0.65946209200733952</v>
      </c>
      <c r="J380" s="4">
        <f t="shared" si="26"/>
        <v>2.2782631213224809</v>
      </c>
      <c r="K380" s="4">
        <f t="shared" si="27"/>
        <v>5.9557714486375097</v>
      </c>
      <c r="T380" s="4">
        <v>45.202480000000001</v>
      </c>
      <c r="U380" s="4">
        <f>T380*(12*(1-1/'Sources &amp; Notes'!B$67))/(1/'Sources &amp; Notes'!B$67-1/('Sources &amp; Notes'!B$67^(13)))*365/354+W380*1.05*365</f>
        <v>185.48196059938468</v>
      </c>
      <c r="V380" s="4">
        <f>T380*(12*(1-1/'Sources &amp; Notes'!B$67))/(1/'Sources &amp; Notes'!B$67-1/('Sources &amp; Notes'!B$67^(13)))*365/354+X380*1.05*365</f>
        <v>129.52243427143469</v>
      </c>
      <c r="W380" s="4">
        <v>0.34992256884657535</v>
      </c>
      <c r="X380" s="4">
        <v>0.20390945383561643</v>
      </c>
      <c r="Y380" s="4">
        <f t="shared" si="32"/>
        <v>1.084676882068585</v>
      </c>
      <c r="Z380" s="4">
        <f t="shared" si="22"/>
        <v>1.8613797143898656</v>
      </c>
    </row>
    <row r="381" spans="1:26" x14ac:dyDescent="0.25">
      <c r="A381" s="3">
        <v>1639</v>
      </c>
      <c r="B381" s="4">
        <v>5.0666666666666664</v>
      </c>
      <c r="C381" s="4">
        <v>1.6218844427882892</v>
      </c>
      <c r="D381" s="4">
        <v>0.61024389746522234</v>
      </c>
      <c r="E381" s="4">
        <f t="shared" si="20"/>
        <v>2.975179179289225</v>
      </c>
      <c r="F381" s="4">
        <f t="shared" si="21"/>
        <v>7.9073249981526006</v>
      </c>
      <c r="G381" s="4">
        <v>4.2983366255015776</v>
      </c>
      <c r="H381" s="4">
        <v>1.5601034662838458</v>
      </c>
      <c r="I381" s="4">
        <v>0.56445920715656128</v>
      </c>
      <c r="J381" s="4">
        <f t="shared" si="26"/>
        <v>2.623963100857774</v>
      </c>
      <c r="K381" s="4">
        <f t="shared" si="27"/>
        <v>7.2523468076120601</v>
      </c>
      <c r="T381" s="4">
        <v>45.202480000000001</v>
      </c>
      <c r="U381" s="4">
        <f>T381*(12*(1-1/'Sources &amp; Notes'!B$67))/(1/'Sources &amp; Notes'!B$67-1/('Sources &amp; Notes'!B$67^(13)))*365/354+W381*1.05*365</f>
        <v>140.49556861948469</v>
      </c>
      <c r="V381" s="4">
        <f>T381*(12*(1-1/'Sources &amp; Notes'!B$67))/(1/'Sources &amp; Notes'!B$67-1/('Sources &amp; Notes'!B$67^(13)))*365/354+X381*1.05*365</f>
        <v>103.30763432443469</v>
      </c>
      <c r="W381" s="4">
        <v>0.2325412460027397</v>
      </c>
      <c r="X381" s="4">
        <v>0.13550814934246577</v>
      </c>
      <c r="Y381" s="4">
        <f t="shared" si="32"/>
        <v>1.3018464447109355</v>
      </c>
      <c r="Z381" s="4">
        <f t="shared" si="22"/>
        <v>2.234057477917653</v>
      </c>
    </row>
    <row r="382" spans="1:26" x14ac:dyDescent="0.25">
      <c r="A382" s="3">
        <v>1640</v>
      </c>
      <c r="B382" s="4">
        <v>5.3</v>
      </c>
      <c r="C382" s="4">
        <v>1.2940595829928694</v>
      </c>
      <c r="D382" s="4">
        <v>0.53142244842575292</v>
      </c>
      <c r="E382" s="4">
        <f t="shared" si="20"/>
        <v>3.9006079116890722</v>
      </c>
      <c r="F382" s="4">
        <f t="shared" si="21"/>
        <v>9.4983173228224462</v>
      </c>
      <c r="G382" s="4">
        <v>4.2902418926450911</v>
      </c>
      <c r="H382" s="4">
        <v>1.7984105500592549</v>
      </c>
      <c r="I382" s="4">
        <v>0.58142800484443724</v>
      </c>
      <c r="J382" s="4">
        <f t="shared" si="26"/>
        <v>2.271975472745845</v>
      </c>
      <c r="K382" s="4">
        <f t="shared" si="27"/>
        <v>7.0274300955888727</v>
      </c>
      <c r="T382" s="4">
        <v>45.202480000000001</v>
      </c>
      <c r="U382" s="4">
        <f>T382*(12*(1-1/'Sources &amp; Notes'!B$67))/(1/'Sources &amp; Notes'!B$67-1/('Sources &amp; Notes'!B$67^(13)))*365/354+W382*1.05*365</f>
        <v>139.16540907793467</v>
      </c>
      <c r="V382" s="4">
        <f>T382*(12*(1-1/'Sources &amp; Notes'!B$67))/(1/'Sources &amp; Notes'!B$67-1/('Sources &amp; Notes'!B$67^(13)))*365/354+X382*1.05*365</f>
        <v>102.53251291093467</v>
      </c>
      <c r="W382" s="4">
        <v>0.22907051008219176</v>
      </c>
      <c r="X382" s="4">
        <v>0.13348565380821917</v>
      </c>
      <c r="Y382" s="4">
        <f t="shared" ref="Y382" si="33">U382/325/W382/1.05</f>
        <v>1.78028469236995</v>
      </c>
      <c r="Z382" s="4">
        <f t="shared" si="22"/>
        <v>2.2508903970119283</v>
      </c>
    </row>
    <row r="383" spans="1:26" x14ac:dyDescent="0.25">
      <c r="A383" s="3">
        <v>1641</v>
      </c>
      <c r="B383" s="4">
        <v>5.5733333333333333</v>
      </c>
      <c r="C383" s="4">
        <v>1.2732013188408329</v>
      </c>
      <c r="D383" s="4">
        <v>0.51404345342693192</v>
      </c>
      <c r="E383" s="4">
        <f t="shared" si="20"/>
        <v>4.1689687478246089</v>
      </c>
      <c r="F383" s="4">
        <f t="shared" si="21"/>
        <v>10.325851778775737</v>
      </c>
      <c r="G383" s="4">
        <v>4.3799447781575678</v>
      </c>
      <c r="H383" s="4">
        <v>1.6647460837197887</v>
      </c>
      <c r="I383" s="4">
        <v>0.59772292956403372</v>
      </c>
      <c r="J383" s="4">
        <f t="shared" si="26"/>
        <v>2.5057130453654288</v>
      </c>
      <c r="K383" s="4">
        <f t="shared" si="27"/>
        <v>6.9787785826456341</v>
      </c>
      <c r="T383" s="4">
        <v>45.202480000000001</v>
      </c>
      <c r="U383" s="4">
        <f>T383*(12*(1-1/'Sources &amp; Notes'!B$67))/(1/'Sources &amp; Notes'!B$67-1/('Sources &amp; Notes'!B$67^(13)))*365/354+W383*1.05*365</f>
        <v>180.40069879348468</v>
      </c>
      <c r="V383" s="4">
        <f>T383*(12*(1-1/'Sources &amp; Notes'!B$67))/(1/'Sources &amp; Notes'!B$67-1/('Sources &amp; Notes'!B$67^(13)))*365/354+X383*1.05*365</f>
        <v>126.56144991643468</v>
      </c>
      <c r="W383" s="4">
        <v>0.33666422101643834</v>
      </c>
      <c r="X383" s="4">
        <v>0.19618346726027397</v>
      </c>
      <c r="Y383" s="4">
        <f t="shared" ref="Y383:Y387" si="34">V383/325/W383/1.05</f>
        <v>1.1016200135299055</v>
      </c>
      <c r="Z383" s="4">
        <f t="shared" si="22"/>
        <v>1.8904551381953485</v>
      </c>
    </row>
    <row r="384" spans="1:26" x14ac:dyDescent="0.25">
      <c r="A384" s="3">
        <v>1642</v>
      </c>
      <c r="B384" s="4">
        <v>6.204081632653061</v>
      </c>
      <c r="C384" s="4">
        <v>1.248250963388188</v>
      </c>
      <c r="D384" s="4">
        <v>0.53851479372491251</v>
      </c>
      <c r="E384" s="4">
        <f t="shared" si="20"/>
        <v>4.7335426506839324</v>
      </c>
      <c r="F384" s="4">
        <f t="shared" si="21"/>
        <v>10.972120437184477</v>
      </c>
      <c r="G384" s="4">
        <v>4.4240391630239824</v>
      </c>
      <c r="H384" s="4">
        <v>1.6750162584201855</v>
      </c>
      <c r="I384" s="4">
        <v>0.58471764757399058</v>
      </c>
      <c r="J384" s="4">
        <f t="shared" si="26"/>
        <v>2.5154207371248498</v>
      </c>
      <c r="K384" s="4">
        <f t="shared" si="27"/>
        <v>7.2058208759951077</v>
      </c>
      <c r="T384" s="4">
        <v>45.202480000000001</v>
      </c>
      <c r="U384" s="4">
        <f>T384*(12*(1-1/'Sources &amp; Notes'!B$67))/(1/'Sources &amp; Notes'!B$67-1/('Sources &amp; Notes'!B$67^(13)))*365/354+W384*1.05*365</f>
        <v>203.01360539893466</v>
      </c>
      <c r="V384" s="4">
        <f>T384*(12*(1-1/'Sources &amp; Notes'!B$67))/(1/'Sources &amp; Notes'!B$67-1/('Sources &amp; Notes'!B$67^(13)))*365/354+X384*1.05*365</f>
        <v>139.73860210393468</v>
      </c>
      <c r="W384" s="4">
        <v>0.39566723890410954</v>
      </c>
      <c r="X384" s="4">
        <v>0.23056612136986304</v>
      </c>
      <c r="Y384" s="4">
        <f t="shared" si="34"/>
        <v>1.0349363526531945</v>
      </c>
      <c r="Z384" s="4">
        <f t="shared" si="22"/>
        <v>1.7760215883533668</v>
      </c>
    </row>
    <row r="385" spans="1:26" x14ac:dyDescent="0.25">
      <c r="A385" s="3">
        <v>1643</v>
      </c>
      <c r="B385" s="4">
        <v>5.7</v>
      </c>
      <c r="C385" s="4">
        <v>1.5292682310506227</v>
      </c>
      <c r="D385" s="4">
        <v>0.72661643066224091</v>
      </c>
      <c r="E385" s="4">
        <f t="shared" si="20"/>
        <v>3.5497836928463133</v>
      </c>
      <c r="F385" s="4">
        <f t="shared" si="21"/>
        <v>7.4710276281859036</v>
      </c>
      <c r="G385" s="4">
        <v>4.2073000201716306</v>
      </c>
      <c r="H385" s="4">
        <v>1.6296957118455595</v>
      </c>
      <c r="I385" s="4">
        <v>0.60586720493368218</v>
      </c>
      <c r="J385" s="4">
        <f t="shared" si="26"/>
        <v>2.4587119982206729</v>
      </c>
      <c r="K385" s="4">
        <f t="shared" si="27"/>
        <v>6.6135819326977039</v>
      </c>
      <c r="T385" s="4">
        <v>45.202480000000001</v>
      </c>
      <c r="U385" s="4">
        <f>T385*(12*(1-1/'Sources &amp; Notes'!B$67))/(1/'Sources &amp; Notes'!B$67-1/('Sources &amp; Notes'!B$67^(13)))*365/354+W385*1.05*365</f>
        <v>151.13694531193471</v>
      </c>
      <c r="V385" s="4">
        <f>T385*(12*(1-1/'Sources &amp; Notes'!B$67))/(1/'Sources &amp; Notes'!B$67-1/('Sources &amp; Notes'!B$67^(13)))*365/354+X385*1.05*365</f>
        <v>109.50865551793468</v>
      </c>
      <c r="W385" s="4">
        <v>0.26030739523287677</v>
      </c>
      <c r="X385" s="4">
        <v>0.15168824378082194</v>
      </c>
      <c r="Y385" s="4">
        <f t="shared" si="34"/>
        <v>1.2327905042695868</v>
      </c>
      <c r="Z385" s="4">
        <f t="shared" si="22"/>
        <v>2.1155527747946214</v>
      </c>
    </row>
    <row r="386" spans="1:26" x14ac:dyDescent="0.25">
      <c r="A386" s="3">
        <v>1644</v>
      </c>
      <c r="B386" s="4">
        <v>5.7</v>
      </c>
      <c r="C386" s="4">
        <v>1.9725681859125115</v>
      </c>
      <c r="D386" s="4">
        <v>0.92098809134973469</v>
      </c>
      <c r="E386" s="4">
        <f t="shared" si="20"/>
        <v>2.7520323339596837</v>
      </c>
      <c r="F386" s="4">
        <f t="shared" si="21"/>
        <v>5.8942905772165846</v>
      </c>
      <c r="G386" s="4">
        <v>4.0869710314472947</v>
      </c>
      <c r="H386" s="4">
        <v>1.6091934781083708</v>
      </c>
      <c r="I386" s="4">
        <v>0.54538590898289308</v>
      </c>
      <c r="J386" s="4">
        <f t="shared" si="26"/>
        <v>2.4188224823398197</v>
      </c>
      <c r="K386" s="4">
        <f t="shared" si="27"/>
        <v>7.1368792247348436</v>
      </c>
      <c r="T386" s="4">
        <v>45.202480000000001</v>
      </c>
      <c r="U386" s="4">
        <f>T386*(12*(1-1/'Sources &amp; Notes'!B$67))/(1/'Sources &amp; Notes'!B$67-1/('Sources &amp; Notes'!B$67^(13)))*365/354+W386*1.05*365</f>
        <v>133.84473274738468</v>
      </c>
      <c r="V386" s="4">
        <f>T386*(12*(1-1/'Sources &amp; Notes'!B$67))/(1/'Sources &amp; Notes'!B$67-1/('Sources &amp; Notes'!B$67^(13)))*365/354+X386*1.05*365</f>
        <v>99.43200580543467</v>
      </c>
      <c r="W386" s="4">
        <v>0.21518746681917805</v>
      </c>
      <c r="X386" s="4">
        <v>0.12539561569863014</v>
      </c>
      <c r="Y386" s="4">
        <f t="shared" si="34"/>
        <v>1.3540558169818038</v>
      </c>
      <c r="Z386" s="4">
        <f t="shared" si="22"/>
        <v>2.3236525421141181</v>
      </c>
    </row>
    <row r="387" spans="1:26" x14ac:dyDescent="0.25">
      <c r="A387" s="3">
        <v>1645</v>
      </c>
      <c r="B387" s="4">
        <v>5.7</v>
      </c>
      <c r="C387" s="4">
        <v>1.5750244686637089</v>
      </c>
      <c r="D387" s="4">
        <v>0.67697855964473719</v>
      </c>
      <c r="E387" s="4">
        <f t="shared" si="20"/>
        <v>3.4466584720281634</v>
      </c>
      <c r="F387" s="4">
        <f t="shared" si="21"/>
        <v>8.0188232717742469</v>
      </c>
      <c r="G387" s="4">
        <v>4.0655056100545615</v>
      </c>
      <c r="H387" s="4">
        <v>1.714582840920196</v>
      </c>
      <c r="I387" s="4">
        <v>0.59877675013573373</v>
      </c>
      <c r="J387" s="4">
        <f t="shared" si="26"/>
        <v>2.2582228238886723</v>
      </c>
      <c r="K387" s="4">
        <f t="shared" si="27"/>
        <v>6.4663668118980295</v>
      </c>
      <c r="T387" s="4">
        <v>45.202480000000001</v>
      </c>
      <c r="U387" s="4">
        <f>T387*(12*(1-1/'Sources &amp; Notes'!B$67))/(1/'Sources &amp; Notes'!B$67-1/('Sources &amp; Notes'!B$67^(13)))*365/354+W387*1.05*365</f>
        <v>131.18438209393469</v>
      </c>
      <c r="V387" s="4">
        <f>T387*(12*(1-1/'Sources &amp; Notes'!B$67))/(1/'Sources &amp; Notes'!B$67-1/('Sources &amp; Notes'!B$67^(13)))*365/354+X387*1.05*365</f>
        <v>97.88175175393468</v>
      </c>
      <c r="W387" s="4">
        <v>0.20824591260273975</v>
      </c>
      <c r="X387" s="4">
        <v>0.12135059534246577</v>
      </c>
      <c r="Y387" s="4">
        <f t="shared" si="34"/>
        <v>1.3773762403677001</v>
      </c>
      <c r="Z387" s="4">
        <f t="shared" si="22"/>
        <v>2.36367173447502</v>
      </c>
    </row>
    <row r="388" spans="1:26" x14ac:dyDescent="0.25">
      <c r="A388" s="3">
        <v>1646</v>
      </c>
      <c r="B388" s="4">
        <v>5.2114285714285717</v>
      </c>
      <c r="C388" s="4">
        <v>1.4786064684084015</v>
      </c>
      <c r="D388" s="4">
        <v>0.64392680920674727</v>
      </c>
      <c r="E388" s="4">
        <f t="shared" si="20"/>
        <v>3.3567182425929709</v>
      </c>
      <c r="F388" s="4">
        <f t="shared" si="21"/>
        <v>7.707809700044467</v>
      </c>
      <c r="G388" s="4">
        <v>4.1046444143495524</v>
      </c>
      <c r="H388" s="4">
        <v>2.0092956075253481</v>
      </c>
      <c r="I388" s="4">
        <v>0.67060643358878913</v>
      </c>
      <c r="J388" s="4">
        <f t="shared" si="26"/>
        <v>1.9455500434492776</v>
      </c>
      <c r="K388" s="4">
        <f t="shared" si="27"/>
        <v>5.8293284417257265</v>
      </c>
      <c r="T388" s="4">
        <v>45.202480000000001</v>
      </c>
      <c r="U388" s="4">
        <f>T388*(12*(1-1/'Sources &amp; Notes'!B$67))/(1/'Sources &amp; Notes'!B$67-1/('Sources &amp; Notes'!B$67^(13)))*365/354+W388*1.05*365</f>
        <v>123.20336140993469</v>
      </c>
      <c r="V388" s="4">
        <f>T388*(12*(1-1/'Sources &amp; Notes'!B$67))/(1/'Sources &amp; Notes'!B$67-1/('Sources &amp; Notes'!B$67^(13)))*365/354+X388*1.05*365</f>
        <v>93.230995111934675</v>
      </c>
      <c r="W388" s="4">
        <v>0.18742133156164387</v>
      </c>
      <c r="X388" s="4">
        <v>0.10921554865753424</v>
      </c>
      <c r="Y388" s="4">
        <f t="shared" ref="Y388" si="35">U388/325/W388/1.05</f>
        <v>1.9263308413344475</v>
      </c>
      <c r="Z388" s="4">
        <f t="shared" si="22"/>
        <v>2.5015154402334967</v>
      </c>
    </row>
    <row r="389" spans="1:26" x14ac:dyDescent="0.25">
      <c r="A389" s="3">
        <v>1647</v>
      </c>
      <c r="B389" s="4">
        <v>4.963265306122449</v>
      </c>
      <c r="C389" s="4">
        <v>1.6425140169069319</v>
      </c>
      <c r="D389" s="4">
        <v>0.66049664809416897</v>
      </c>
      <c r="E389" s="4">
        <f t="shared" si="20"/>
        <v>2.8778563169072022</v>
      </c>
      <c r="F389" s="4">
        <f t="shared" si="21"/>
        <v>7.1566136676144136</v>
      </c>
      <c r="G389" s="4">
        <v>4.5139297545224686</v>
      </c>
      <c r="H389" s="4">
        <v>2.5363327029834211</v>
      </c>
      <c r="I389" s="4">
        <v>0.76871321551534633</v>
      </c>
      <c r="J389" s="4">
        <f t="shared" si="26"/>
        <v>1.6949593062203747</v>
      </c>
      <c r="K389" s="4">
        <f t="shared" si="27"/>
        <v>5.5924376371112405</v>
      </c>
      <c r="T389" s="4">
        <v>45.202480000000001</v>
      </c>
      <c r="U389" s="4">
        <f>T389*(12*(1-1/'Sources &amp; Notes'!B$67))/(1/'Sources &amp; Notes'!B$67-1/('Sources &amp; Notes'!B$67^(13)))*365/354+W389*1.05*365</f>
        <v>116.55249701248469</v>
      </c>
      <c r="V389" s="4">
        <f>T389*(12*(1-1/'Sources &amp; Notes'!B$67))/(1/'Sources &amp; Notes'!B$67-1/('Sources &amp; Notes'!B$67^(13)))*365/354+X389*1.05*365</f>
        <v>89.355349698434679</v>
      </c>
      <c r="W389" s="4">
        <v>0.17006747794794522</v>
      </c>
      <c r="X389" s="4">
        <v>9.9102970931506842E-2</v>
      </c>
      <c r="Y389" s="4">
        <f t="shared" ref="Y389:Y393" si="36">V389/325/W389/1.05</f>
        <v>1.539666382796707</v>
      </c>
      <c r="Z389" s="4">
        <f t="shared" si="22"/>
        <v>2.64217284448962</v>
      </c>
    </row>
    <row r="390" spans="1:26" x14ac:dyDescent="0.25">
      <c r="A390" s="3">
        <v>1648</v>
      </c>
      <c r="B390" s="4">
        <v>4.4669387755102044</v>
      </c>
      <c r="C390" s="4">
        <v>2.6820022922972053</v>
      </c>
      <c r="D390" s="4">
        <v>1.1399367079606773</v>
      </c>
      <c r="E390" s="4">
        <f t="shared" si="20"/>
        <v>1.5862131876121388</v>
      </c>
      <c r="F390" s="4">
        <f t="shared" si="21"/>
        <v>3.7319856230075583</v>
      </c>
      <c r="G390" s="4">
        <v>4.39482238162066</v>
      </c>
      <c r="H390" s="4">
        <v>2.5445946905270622</v>
      </c>
      <c r="I390" s="4">
        <v>0.85045028332224526</v>
      </c>
      <c r="J390" s="4">
        <f t="shared" si="26"/>
        <v>1.6448769389226607</v>
      </c>
      <c r="K390" s="4">
        <f t="shared" si="27"/>
        <v>4.9215635616021771</v>
      </c>
      <c r="T390" s="4">
        <v>45.202480000000001</v>
      </c>
      <c r="U390" s="4">
        <f>T390*(12*(1-1/'Sources &amp; Notes'!B$67))/(1/'Sources &amp; Notes'!B$67-1/('Sources &amp; Notes'!B$67^(13)))*365/354+W390*1.05*365</f>
        <v>125.86370996338466</v>
      </c>
      <c r="V390" s="4">
        <f>T390*(12*(1-1/'Sources &amp; Notes'!B$67))/(1/'Sources &amp; Notes'!B$67-1/('Sources &amp; Notes'!B$67^(13)))*365/354+X390*1.05*365</f>
        <v>94.781247063434677</v>
      </c>
      <c r="W390" s="4">
        <v>0.19436288029863011</v>
      </c>
      <c r="X390" s="4">
        <v>0.11326056353424656</v>
      </c>
      <c r="Y390" s="4">
        <f t="shared" si="36"/>
        <v>1.4290138308054838</v>
      </c>
      <c r="Z390" s="4">
        <f t="shared" si="22"/>
        <v>2.4522855570813999</v>
      </c>
    </row>
    <row r="391" spans="1:26" x14ac:dyDescent="0.25">
      <c r="A391" s="3">
        <v>1649</v>
      </c>
      <c r="B391" s="4">
        <v>4.75</v>
      </c>
      <c r="C391" s="4">
        <v>2.7490899548731949</v>
      </c>
      <c r="D391" s="4">
        <v>1.202525881338482</v>
      </c>
      <c r="E391" s="4">
        <f t="shared" si="20"/>
        <v>1.6455662048418456</v>
      </c>
      <c r="F391" s="4">
        <f t="shared" si="21"/>
        <v>3.7619227943553759</v>
      </c>
      <c r="G391" s="4">
        <v>4.2842440407129576</v>
      </c>
      <c r="H391" s="4">
        <v>2.6124021307133853</v>
      </c>
      <c r="I391" s="4">
        <v>0.83038750461878474</v>
      </c>
      <c r="J391" s="4">
        <f t="shared" si="26"/>
        <v>1.561869963186874</v>
      </c>
      <c r="K391" s="4">
        <f t="shared" si="27"/>
        <v>4.9136486243248374</v>
      </c>
      <c r="T391" s="4">
        <v>45.202480000000001</v>
      </c>
      <c r="U391" s="4">
        <f>T391*(12*(1-1/'Sources &amp; Notes'!B$67))/(1/'Sources &amp; Notes'!B$67-1/('Sources &amp; Notes'!B$67^(13)))*365/354+W391*1.05*365</f>
        <v>129.32213492848467</v>
      </c>
      <c r="V391" s="4">
        <f>T391*(12*(1-1/'Sources &amp; Notes'!B$67))/(1/'Sources &amp; Notes'!B$67-1/('Sources &amp; Notes'!B$67^(13)))*365/354+X391*1.05*365</f>
        <v>96.796572501434667</v>
      </c>
      <c r="W391" s="4">
        <v>0.20338682019452053</v>
      </c>
      <c r="X391" s="4">
        <v>0.11851907739726027</v>
      </c>
      <c r="Y391" s="4">
        <f t="shared" si="36"/>
        <v>1.394647693689671</v>
      </c>
      <c r="Z391" s="4">
        <f t="shared" si="22"/>
        <v>2.3933105618127337</v>
      </c>
    </row>
    <row r="392" spans="1:26" x14ac:dyDescent="0.25">
      <c r="A392" s="3">
        <v>1650</v>
      </c>
      <c r="B392" s="4">
        <v>4.75</v>
      </c>
      <c r="C392" s="4">
        <v>3.2679990272044455</v>
      </c>
      <c r="D392" s="4">
        <v>1.4622367778258061</v>
      </c>
      <c r="E392" s="4">
        <f t="shared" si="20"/>
        <v>1.3842750521499818</v>
      </c>
      <c r="F392" s="4">
        <f t="shared" si="21"/>
        <v>3.093759911124625</v>
      </c>
      <c r="G392" s="4">
        <v>4.5021907722299597</v>
      </c>
      <c r="H392" s="4">
        <v>2.2457548444314961</v>
      </c>
      <c r="I392" s="4">
        <v>0.82213881478457462</v>
      </c>
      <c r="J392" s="4">
        <f t="shared" si="26"/>
        <v>1.9092915444840304</v>
      </c>
      <c r="K392" s="4">
        <f t="shared" si="27"/>
        <v>5.215421846468395</v>
      </c>
      <c r="T392" s="4">
        <v>58.239310000000003</v>
      </c>
      <c r="U392" s="4">
        <f>T392*(12*(1-1/'Sources &amp; Notes'!B$67))/(1/'Sources &amp; Notes'!B$67-1/('Sources &amp; Notes'!B$67^(13)))*365/354+W392*1.05*365</f>
        <v>169.9442554604118</v>
      </c>
      <c r="V392" s="4">
        <f>T392*(12*(1-1/'Sources &amp; Notes'!B$67))/(1/'Sources &amp; Notes'!B$67-1/('Sources &amp; Notes'!B$67^(13)))*365/354+X392*1.05*365</f>
        <v>126.6508355354118</v>
      </c>
      <c r="W392" s="4">
        <v>0.27071969835616438</v>
      </c>
      <c r="X392" s="4">
        <v>0.15775578465753429</v>
      </c>
      <c r="Y392" s="4">
        <f t="shared" si="36"/>
        <v>1.3709308256640917</v>
      </c>
      <c r="Z392" s="4">
        <f t="shared" si="22"/>
        <v>2.3526109067673104</v>
      </c>
    </row>
    <row r="393" spans="1:26" x14ac:dyDescent="0.25">
      <c r="A393" s="3">
        <v>1651</v>
      </c>
      <c r="B393" s="4">
        <v>4.75</v>
      </c>
      <c r="C393" s="4">
        <v>1.6624137622727919</v>
      </c>
      <c r="D393" s="4">
        <v>0.70983008840733286</v>
      </c>
      <c r="E393" s="4">
        <f t="shared" si="20"/>
        <v>2.7212295918584881</v>
      </c>
      <c r="F393" s="4">
        <f t="shared" si="21"/>
        <v>6.3730878666466948</v>
      </c>
      <c r="G393" s="4">
        <v>4.7977742697967694</v>
      </c>
      <c r="H393" s="4">
        <v>2.0238481228165157</v>
      </c>
      <c r="I393" s="4">
        <v>0.6660356200081472</v>
      </c>
      <c r="J393" s="4">
        <f t="shared" si="26"/>
        <v>2.257733066461002</v>
      </c>
      <c r="K393" s="4">
        <f t="shared" si="27"/>
        <v>6.8604571454030969</v>
      </c>
      <c r="T393" s="4">
        <v>58.239310000000003</v>
      </c>
      <c r="U393" s="4">
        <f>T393*(12*(1-1/'Sources &amp; Notes'!B$67))/(1/'Sources &amp; Notes'!B$67-1/('Sources &amp; Notes'!B$67^(13)))*365/354+W393*1.05*365</f>
        <v>157.43954104206176</v>
      </c>
      <c r="V393" s="4">
        <f>T393*(12*(1-1/'Sources &amp; Notes'!B$67))/(1/'Sources &amp; Notes'!B$67-1/('Sources &amp; Notes'!B$67^(13)))*365/354+X393*1.05*365</f>
        <v>119.36399554491177</v>
      </c>
      <c r="W393" s="4">
        <v>0.23809161115890412</v>
      </c>
      <c r="X393" s="4">
        <v>0.13874250353424658</v>
      </c>
      <c r="Y393" s="4">
        <f t="shared" si="36"/>
        <v>1.4691177090484002</v>
      </c>
      <c r="Z393" s="4">
        <f t="shared" si="22"/>
        <v>2.5211063186781293</v>
      </c>
    </row>
    <row r="394" spans="1:26" x14ac:dyDescent="0.25">
      <c r="A394" s="3">
        <v>1652</v>
      </c>
      <c r="B394" s="4">
        <v>4.963265306122449</v>
      </c>
      <c r="C394" s="4">
        <v>1.5033793888652267</v>
      </c>
      <c r="D394" s="4">
        <v>0.64942626743113885</v>
      </c>
      <c r="E394" s="4">
        <f t="shared" si="20"/>
        <v>3.1441959189903397</v>
      </c>
      <c r="F394" s="4">
        <f t="shared" si="21"/>
        <v>7.2786081749695324</v>
      </c>
      <c r="G394" s="4">
        <v>4.2689850961208338</v>
      </c>
      <c r="H394" s="4">
        <v>1.663411085196538</v>
      </c>
      <c r="I394" s="4">
        <v>0.64669376909259702</v>
      </c>
      <c r="J394" s="4">
        <f t="shared" si="26"/>
        <v>2.444194419362832</v>
      </c>
      <c r="K394" s="4">
        <f t="shared" si="27"/>
        <v>6.286901599884601</v>
      </c>
      <c r="T394" s="4">
        <v>58.239310000000003</v>
      </c>
      <c r="U394" s="4">
        <f>T394*(12*(1-1/'Sources &amp; Notes'!B$67))/(1/'Sources &amp; Notes'!B$67-1/('Sources &amp; Notes'!B$67^(13)))*365/354+W394*1.05*365</f>
        <v>163.41342220776176</v>
      </c>
      <c r="V394" s="4">
        <f>T394*(12*(1-1/'Sources &amp; Notes'!B$67))/(1/'Sources &amp; Notes'!B$67-1/('Sources &amp; Notes'!B$67^(13)))*365/354+X394*1.05*365</f>
        <v>122.84513727891178</v>
      </c>
      <c r="W394" s="4">
        <v>0.25367903755342464</v>
      </c>
      <c r="X394" s="4">
        <v>0.14782571745205481</v>
      </c>
      <c r="Y394" s="4">
        <f t="shared" ref="Y394" si="37">U394/325/W394/1.05</f>
        <v>1.8876891678680672</v>
      </c>
      <c r="Z394" s="4">
        <f t="shared" si="22"/>
        <v>2.4352038094090744</v>
      </c>
    </row>
    <row r="395" spans="1:26" x14ac:dyDescent="0.25">
      <c r="A395" s="3">
        <v>1653</v>
      </c>
      <c r="B395" s="4">
        <v>4.963265306122449</v>
      </c>
      <c r="C395" s="4">
        <v>1.6223894593249404</v>
      </c>
      <c r="D395" s="4">
        <v>0.68344421431547975</v>
      </c>
      <c r="E395" s="4">
        <f t="shared" si="20"/>
        <v>2.9135540248955141</v>
      </c>
      <c r="F395" s="4">
        <f t="shared" si="21"/>
        <v>6.9163206596146241</v>
      </c>
      <c r="G395" s="4">
        <v>4.5105275342857718</v>
      </c>
      <c r="H395" s="4">
        <v>1.474082474043984</v>
      </c>
      <c r="I395" s="4">
        <v>0.64615523838827016</v>
      </c>
      <c r="J395" s="4">
        <f t="shared" si="26"/>
        <v>2.9141792162135256</v>
      </c>
      <c r="K395" s="4">
        <f t="shared" si="27"/>
        <v>6.6481555106766947</v>
      </c>
      <c r="T395" s="4">
        <v>58.239310000000003</v>
      </c>
      <c r="U395" s="4">
        <f>T395*(12*(1-1/'Sources &amp; Notes'!B$67))/(1/'Sources &amp; Notes'!B$67-1/('Sources &amp; Notes'!B$67^(13)))*365/354+W395*1.05*365</f>
        <v>171.43120350411178</v>
      </c>
      <c r="V395" s="4">
        <f>T395*(12*(1-1/'Sources &amp; Notes'!B$67))/(1/'Sources &amp; Notes'!B$67-1/('Sources &amp; Notes'!B$67^(13)))*365/354+X395*1.05*365</f>
        <v>127.5173209454118</v>
      </c>
      <c r="W395" s="4">
        <v>0.27459953669589038</v>
      </c>
      <c r="X395" s="4">
        <v>0.16001667287671234</v>
      </c>
      <c r="Y395" s="4">
        <f t="shared" ref="Y395:Y399" si="38">V395/325/W395/1.05</f>
        <v>1.3608075799100869</v>
      </c>
      <c r="Z395" s="4">
        <f t="shared" si="22"/>
        <v>2.3352387239264236</v>
      </c>
    </row>
    <row r="396" spans="1:26" x14ac:dyDescent="0.25">
      <c r="A396" s="3">
        <v>1654</v>
      </c>
      <c r="B396" s="4">
        <v>4.963265306122449</v>
      </c>
      <c r="C396" s="4">
        <v>1.5669831612703342</v>
      </c>
      <c r="D396" s="4">
        <v>0.64987240396792778</v>
      </c>
      <c r="E396" s="4">
        <f t="shared" si="20"/>
        <v>3.016573155344044</v>
      </c>
      <c r="F396" s="4">
        <f t="shared" si="21"/>
        <v>7.2736114201850581</v>
      </c>
      <c r="G396" s="4">
        <v>4.6093558416434579</v>
      </c>
      <c r="H396" s="4">
        <v>1.4187278260369696</v>
      </c>
      <c r="I396" s="4">
        <v>0.55191855084062824</v>
      </c>
      <c r="J396" s="4">
        <f t="shared" si="26"/>
        <v>3.0942247172169797</v>
      </c>
      <c r="K396" s="4">
        <f t="shared" si="27"/>
        <v>7.9538234394203533</v>
      </c>
      <c r="T396" s="4">
        <v>58.239310000000003</v>
      </c>
      <c r="U396" s="4">
        <f>T396*(12*(1-1/'Sources &amp; Notes'!B$67))/(1/'Sources &amp; Notes'!B$67-1/('Sources &amp; Notes'!B$67^(13)))*365/354+W396*1.05*365</f>
        <v>174.29545923306179</v>
      </c>
      <c r="V396" s="4">
        <f>T396*(12*(1-1/'Sources &amp; Notes'!B$67))/(1/'Sources &amp; Notes'!B$67-1/('Sources &amp; Notes'!B$67^(13)))*365/354+X396*1.05*365</f>
        <v>129.18639364791176</v>
      </c>
      <c r="W396" s="4">
        <v>0.28207313285753427</v>
      </c>
      <c r="X396" s="4">
        <v>0.16437172232876709</v>
      </c>
      <c r="Y396" s="4">
        <f t="shared" si="38"/>
        <v>1.34209232435203</v>
      </c>
      <c r="Z396" s="4">
        <f t="shared" si="22"/>
        <v>2.3031223445893949</v>
      </c>
    </row>
    <row r="397" spans="1:26" x14ac:dyDescent="0.25">
      <c r="A397" s="3">
        <v>1655</v>
      </c>
      <c r="B397" s="4">
        <v>4.963265306122449</v>
      </c>
      <c r="C397" s="4">
        <v>1.5494744095192761</v>
      </c>
      <c r="D397" s="4">
        <v>0.62908845711472805</v>
      </c>
      <c r="E397" s="4">
        <f t="shared" si="20"/>
        <v>3.0506598302780374</v>
      </c>
      <c r="F397" s="4">
        <f t="shared" si="21"/>
        <v>7.5139184095730114</v>
      </c>
      <c r="G397" s="4">
        <v>4.3085142218848125</v>
      </c>
      <c r="H397" s="4">
        <v>1.7372060600407413</v>
      </c>
      <c r="I397" s="4">
        <v>0.60722010711685093</v>
      </c>
      <c r="J397" s="4">
        <f t="shared" si="26"/>
        <v>2.3620380865406969</v>
      </c>
      <c r="K397" s="4">
        <f t="shared" si="27"/>
        <v>6.7575938772328961</v>
      </c>
      <c r="T397" s="4">
        <v>58.239310000000003</v>
      </c>
      <c r="U397" s="4">
        <f>T397*(12*(1-1/'Sources &amp; Notes'!B$67))/(1/'Sources &amp; Notes'!B$67-1/('Sources &amp; Notes'!B$67^(13)))*365/354+W397*1.05*365</f>
        <v>179.24733905091176</v>
      </c>
      <c r="V397" s="4">
        <f>T397*(12*(1-1/'Sources &amp; Notes'!B$67))/(1/'Sources &amp; Notes'!B$67-1/('Sources &amp; Notes'!B$67^(13)))*365/354+X397*1.05*365</f>
        <v>132.07199656041178</v>
      </c>
      <c r="W397" s="4">
        <v>0.29499388906849311</v>
      </c>
      <c r="X397" s="4">
        <v>0.17190101890410961</v>
      </c>
      <c r="Y397" s="4">
        <f t="shared" si="38"/>
        <v>1.3119735021186667</v>
      </c>
      <c r="Z397" s="4">
        <f t="shared" si="22"/>
        <v>2.2514361358188779</v>
      </c>
    </row>
    <row r="398" spans="1:26" x14ac:dyDescent="0.25">
      <c r="A398" s="3">
        <v>1656</v>
      </c>
      <c r="B398" s="4">
        <v>4.963265306122449</v>
      </c>
      <c r="C398" s="4">
        <v>1.5997464268953798</v>
      </c>
      <c r="D398" s="4">
        <v>0.59243752350749368</v>
      </c>
      <c r="E398" s="4">
        <f t="shared" si="20"/>
        <v>2.9547928719789343</v>
      </c>
      <c r="F398" s="4">
        <f t="shared" si="21"/>
        <v>7.9787642605396965</v>
      </c>
      <c r="G398" s="4">
        <v>5.7014818605185598</v>
      </c>
      <c r="H398" s="4">
        <v>1.8091137102303088</v>
      </c>
      <c r="I398" s="4">
        <v>0.62017374480522092</v>
      </c>
      <c r="J398" s="4">
        <f t="shared" si="26"/>
        <v>3.0014601589703984</v>
      </c>
      <c r="K398" s="4">
        <f t="shared" si="27"/>
        <v>8.7555830439239166</v>
      </c>
      <c r="T398" s="4">
        <v>58.239310000000003</v>
      </c>
      <c r="U398" s="4">
        <f>T398*(12*(1-1/'Sources &amp; Notes'!B$67))/(1/'Sources &amp; Notes'!B$67-1/('Sources &amp; Notes'!B$67^(13)))*365/354+W398*1.05*365</f>
        <v>171.43120350411178</v>
      </c>
      <c r="V398" s="4">
        <f>T398*(12*(1-1/'Sources &amp; Notes'!B$67))/(1/'Sources &amp; Notes'!B$67-1/('Sources &amp; Notes'!B$67^(13)))*365/354+X398*1.05*365</f>
        <v>127.5173209454118</v>
      </c>
      <c r="W398" s="4">
        <v>0.27459953669589038</v>
      </c>
      <c r="X398" s="4">
        <v>0.16001667287671234</v>
      </c>
      <c r="Y398" s="4">
        <f t="shared" si="38"/>
        <v>1.3608075799100869</v>
      </c>
      <c r="Z398" s="4">
        <f t="shared" si="22"/>
        <v>2.3352387239264236</v>
      </c>
    </row>
    <row r="399" spans="1:26" x14ac:dyDescent="0.25">
      <c r="A399" s="3">
        <v>1657</v>
      </c>
      <c r="B399" s="4">
        <v>4.8639999999999999</v>
      </c>
      <c r="C399" s="4">
        <v>1.5234290282586711</v>
      </c>
      <c r="D399" s="4">
        <v>0.67110398309988728</v>
      </c>
      <c r="E399" s="4">
        <f t="shared" si="20"/>
        <v>3.0407592782158774</v>
      </c>
      <c r="F399" s="4">
        <f t="shared" si="21"/>
        <v>6.9026277134931968</v>
      </c>
      <c r="G399" s="4">
        <v>4.2147156030114559</v>
      </c>
      <c r="H399" s="4">
        <v>2.187987610494988</v>
      </c>
      <c r="I399" s="4">
        <v>0.71954848137306293</v>
      </c>
      <c r="J399" s="4">
        <f t="shared" si="26"/>
        <v>1.8345692821829189</v>
      </c>
      <c r="K399" s="4">
        <f t="shared" si="27"/>
        <v>5.5785189795012178</v>
      </c>
      <c r="T399" s="4">
        <v>58.239310000000003</v>
      </c>
      <c r="U399" s="4">
        <f>T399*(12*(1-1/'Sources &amp; Notes'!B$67))/(1/'Sources &amp; Notes'!B$67-1/('Sources &amp; Notes'!B$67^(13)))*365/354+W399*1.05*365</f>
        <v>168.54035144106177</v>
      </c>
      <c r="V399" s="4">
        <f>T399*(12*(1-1/'Sources &amp; Notes'!B$67))/(1/'Sources &amp; Notes'!B$67-1/('Sources &amp; Notes'!B$67^(13)))*365/354+X399*1.05*365</f>
        <v>125.83274163291178</v>
      </c>
      <c r="W399" s="4">
        <v>0.26705654370684934</v>
      </c>
      <c r="X399" s="4">
        <v>0.15562116260273973</v>
      </c>
      <c r="Y399" s="4">
        <f t="shared" si="38"/>
        <v>1.3807586577114164</v>
      </c>
      <c r="Z399" s="4">
        <f t="shared" si="22"/>
        <v>2.3694761602765957</v>
      </c>
    </row>
    <row r="400" spans="1:26" x14ac:dyDescent="0.25">
      <c r="A400" s="3">
        <v>1658</v>
      </c>
      <c r="B400" s="4">
        <v>4.3428571428571425</v>
      </c>
      <c r="C400" s="4">
        <v>1.4135465078008762</v>
      </c>
      <c r="D400" s="4">
        <v>0.6357506786200291</v>
      </c>
      <c r="E400" s="4">
        <f t="shared" si="20"/>
        <v>2.926012266977597</v>
      </c>
      <c r="F400" s="4">
        <f t="shared" si="21"/>
        <v>6.5057805848457688</v>
      </c>
      <c r="G400" s="4">
        <v>4.9742973108394031</v>
      </c>
      <c r="H400" s="4">
        <v>2.1643605898131848</v>
      </c>
      <c r="I400" s="4">
        <v>0.71069385932007922</v>
      </c>
      <c r="J400" s="4">
        <f t="shared" si="26"/>
        <v>2.188833982941885</v>
      </c>
      <c r="K400" s="4">
        <f t="shared" si="27"/>
        <v>6.6659166224617952</v>
      </c>
      <c r="T400" s="4">
        <v>58.239310000000003</v>
      </c>
      <c r="U400" s="4">
        <f>T400*(12*(1-1/'Sources &amp; Notes'!B$67))/(1/'Sources &amp; Notes'!B$67-1/('Sources &amp; Notes'!B$67^(13)))*365/354+W400*1.05*365</f>
        <v>188.71144333866178</v>
      </c>
      <c r="V400" s="4">
        <f>T400*(12*(1-1/'Sources &amp; Notes'!B$67))/(1/'Sources &amp; Notes'!B$67-1/('Sources &amp; Notes'!B$67^(13)))*365/354+X400*1.05*365</f>
        <v>137.58699351291176</v>
      </c>
      <c r="W400" s="4">
        <v>0.31968822510958905</v>
      </c>
      <c r="X400" s="4">
        <v>0.18629109575342467</v>
      </c>
      <c r="Y400" s="4">
        <f t="shared" ref="Y400" si="39">U400/325/W400/1.05</f>
        <v>1.7298121204514569</v>
      </c>
      <c r="Z400" s="4">
        <f t="shared" si="22"/>
        <v>2.1642759002782541</v>
      </c>
    </row>
    <row r="401" spans="1:26" x14ac:dyDescent="0.25">
      <c r="A401" s="3">
        <v>1659</v>
      </c>
      <c r="B401" s="4">
        <v>4.1257142857142854</v>
      </c>
      <c r="C401" s="4">
        <v>1.396337897723579</v>
      </c>
      <c r="D401" s="4">
        <v>0.59241722764239002</v>
      </c>
      <c r="E401" s="4">
        <f t="shared" si="20"/>
        <v>2.8139691023827758</v>
      </c>
      <c r="F401" s="4">
        <f t="shared" si="21"/>
        <v>6.6325750119004763</v>
      </c>
      <c r="G401" s="4">
        <v>4.2928339814802747</v>
      </c>
      <c r="H401" s="4">
        <v>2.1662017783850165</v>
      </c>
      <c r="I401" s="4">
        <v>0.75574418633377316</v>
      </c>
      <c r="J401" s="4">
        <f t="shared" si="26"/>
        <v>1.8873649520976585</v>
      </c>
      <c r="K401" s="4">
        <f t="shared" si="27"/>
        <v>5.4097846726800469</v>
      </c>
      <c r="T401" s="4">
        <v>58.239310000000003</v>
      </c>
      <c r="U401" s="4">
        <f>T401*(12*(1-1/'Sources &amp; Notes'!B$67))/(1/'Sources &amp; Notes'!B$67-1/('Sources &amp; Notes'!B$67^(13)))*365/354+W401*1.05*365</f>
        <v>192.33765149451176</v>
      </c>
      <c r="V401" s="4">
        <f>T401*(12*(1-1/'Sources &amp; Notes'!B$67))/(1/'Sources &amp; Notes'!B$67-1/('Sources &amp; Notes'!B$67^(13)))*365/354+X401*1.05*365</f>
        <v>139.70007719541178</v>
      </c>
      <c r="W401" s="4">
        <v>0.32914995545753423</v>
      </c>
      <c r="X401" s="4">
        <v>0.19180468657534247</v>
      </c>
      <c r="Y401" s="4">
        <f t="shared" ref="Y401:Y405" si="40">V401/325/W401/1.05</f>
        <v>1.2437416709411242</v>
      </c>
      <c r="Z401" s="4">
        <f t="shared" si="22"/>
        <v>2.1343457394099876</v>
      </c>
    </row>
    <row r="402" spans="1:26" x14ac:dyDescent="0.25">
      <c r="A402" s="3">
        <v>1660</v>
      </c>
      <c r="B402" s="4">
        <v>4.3428571428571425</v>
      </c>
      <c r="C402" s="4">
        <v>1.3493463824920169</v>
      </c>
      <c r="D402" s="4">
        <v>0.57582242070296208</v>
      </c>
      <c r="E402" s="4">
        <f t="shared" si="20"/>
        <v>3.0652280803762983</v>
      </c>
      <c r="F402" s="4">
        <f t="shared" si="21"/>
        <v>7.1828644961747505</v>
      </c>
      <c r="G402" s="4">
        <v>4.4594440981015886</v>
      </c>
      <c r="H402" s="4">
        <v>2.1629424393775074</v>
      </c>
      <c r="I402" s="4">
        <v>0.69274312590745057</v>
      </c>
      <c r="J402" s="4">
        <f t="shared" si="26"/>
        <v>1.9635703382203349</v>
      </c>
      <c r="K402" s="4">
        <f t="shared" si="27"/>
        <v>6.1308289586795732</v>
      </c>
      <c r="T402" s="4">
        <v>58.239310000000003</v>
      </c>
      <c r="U402" s="4">
        <f>T402*(12*(1-1/'Sources &amp; Notes'!B$67))/(1/'Sources &amp; Notes'!B$67-1/('Sources &amp; Notes'!B$67^(13)))*365/354+W402*1.05*365</f>
        <v>227.7383577242118</v>
      </c>
      <c r="V402" s="4">
        <f>T402*(12*(1-1/'Sources &amp; Notes'!B$67))/(1/'Sources &amp; Notes'!B$67-1/('Sources &amp; Notes'!B$67^(13)))*365/354+X402*1.05*365</f>
        <v>160.32903512541179</v>
      </c>
      <c r="W402" s="4">
        <v>0.42151970426301377</v>
      </c>
      <c r="X402" s="4">
        <v>0.24563106082191782</v>
      </c>
      <c r="Y402" s="4">
        <f t="shared" si="40"/>
        <v>1.1146066710727813</v>
      </c>
      <c r="Z402" s="4">
        <f t="shared" si="22"/>
        <v>1.9127412990363064</v>
      </c>
    </row>
    <row r="403" spans="1:26" x14ac:dyDescent="0.25">
      <c r="A403" s="3">
        <v>1661</v>
      </c>
      <c r="B403" s="4">
        <v>4.3428571428571425</v>
      </c>
      <c r="C403" s="4">
        <v>1.6337549968121421</v>
      </c>
      <c r="D403" s="4">
        <v>0.61736074215248249</v>
      </c>
      <c r="E403" s="4">
        <f t="shared" si="20"/>
        <v>2.5316246498643715</v>
      </c>
      <c r="F403" s="4">
        <f t="shared" si="21"/>
        <v>6.6995747208479592</v>
      </c>
      <c r="G403" s="4">
        <v>4.1593013546790178</v>
      </c>
      <c r="H403" s="4">
        <v>2.5999346018007419</v>
      </c>
      <c r="I403" s="4">
        <v>0.7552500628922566</v>
      </c>
      <c r="J403" s="4">
        <f t="shared" si="26"/>
        <v>1.5235919329143865</v>
      </c>
      <c r="K403" s="4">
        <f t="shared" si="27"/>
        <v>5.2449375114765084</v>
      </c>
      <c r="T403" s="4">
        <v>58.239310000000003</v>
      </c>
      <c r="U403" s="4">
        <f>T403*(12*(1-1/'Sources &amp; Notes'!B$67))/(1/'Sources &amp; Notes'!B$67-1/('Sources &amp; Notes'!B$67^(13)))*365/354+W403*1.05*365</f>
        <v>201.47420776146177</v>
      </c>
      <c r="V403" s="4">
        <f>T403*(12*(1-1/'Sources &amp; Notes'!B$67))/(1/'Sources &amp; Notes'!B$67-1/('Sources &amp; Notes'!B$67^(13)))*365/354+X403*1.05*365</f>
        <v>145.02419916291177</v>
      </c>
      <c r="W403" s="4">
        <v>0.35298963260547944</v>
      </c>
      <c r="X403" s="4">
        <v>0.20569672041095891</v>
      </c>
      <c r="Y403" s="4">
        <f t="shared" si="40"/>
        <v>1.2039428327384194</v>
      </c>
      <c r="Z403" s="4">
        <f t="shared" si="22"/>
        <v>2.0660481963799615</v>
      </c>
    </row>
    <row r="404" spans="1:26" x14ac:dyDescent="0.25">
      <c r="A404" s="3">
        <v>1662</v>
      </c>
      <c r="B404" s="4">
        <v>4.3428571428571425</v>
      </c>
      <c r="C404" s="4">
        <v>1.3553006861420447</v>
      </c>
      <c r="D404" s="4">
        <v>0.57900948146593822</v>
      </c>
      <c r="E404" s="4">
        <f t="shared" si="20"/>
        <v>3.0517614755602804</v>
      </c>
      <c r="F404" s="4">
        <f t="shared" si="21"/>
        <v>7.1433276209864998</v>
      </c>
      <c r="G404" s="4">
        <v>4.5689349104949315</v>
      </c>
      <c r="H404" s="4">
        <v>1.9137314659679014</v>
      </c>
      <c r="I404" s="4">
        <v>0.68595464582560894</v>
      </c>
      <c r="J404" s="4">
        <f t="shared" si="26"/>
        <v>2.2737602734785822</v>
      </c>
      <c r="K404" s="4">
        <f t="shared" si="27"/>
        <v>6.3435193680866142</v>
      </c>
      <c r="T404" s="4">
        <v>58.239310000000003</v>
      </c>
      <c r="U404" s="4">
        <f>T404*(12*(1-1/'Sources &amp; Notes'!B$67))/(1/'Sources &amp; Notes'!B$67-1/('Sources &amp; Notes'!B$67^(13)))*365/354+W404*1.05*365</f>
        <v>188.71144333866178</v>
      </c>
      <c r="V404" s="4">
        <f>T404*(12*(1-1/'Sources &amp; Notes'!B$67))/(1/'Sources &amp; Notes'!B$67-1/('Sources &amp; Notes'!B$67^(13)))*365/354+X404*1.05*365</f>
        <v>137.58699351291176</v>
      </c>
      <c r="W404" s="4">
        <v>0.31968822510958905</v>
      </c>
      <c r="X404" s="4">
        <v>0.18629109575342467</v>
      </c>
      <c r="Y404" s="4">
        <f t="shared" si="40"/>
        <v>1.2611829191937043</v>
      </c>
      <c r="Z404" s="4">
        <f t="shared" si="22"/>
        <v>2.1642759002782541</v>
      </c>
    </row>
    <row r="405" spans="1:26" x14ac:dyDescent="0.25">
      <c r="A405" s="3">
        <v>1663</v>
      </c>
      <c r="B405" s="4">
        <v>4.3428571428571425</v>
      </c>
      <c r="C405" s="4">
        <v>1.3374959263656532</v>
      </c>
      <c r="D405" s="4">
        <v>0.56456703582442702</v>
      </c>
      <c r="E405" s="4">
        <f t="shared" si="20"/>
        <v>3.0923865562772308</v>
      </c>
      <c r="F405" s="4">
        <f t="shared" si="21"/>
        <v>7.3260643277355042</v>
      </c>
      <c r="G405" s="4">
        <v>5.2204422294014385</v>
      </c>
      <c r="H405" s="4">
        <v>1.9057682727254652</v>
      </c>
      <c r="I405" s="4">
        <v>0.65382703613171189</v>
      </c>
      <c r="J405" s="4">
        <f t="shared" si="26"/>
        <v>2.6088427504235727</v>
      </c>
      <c r="K405" s="4">
        <f t="shared" si="27"/>
        <v>7.6042278271367119</v>
      </c>
      <c r="T405" s="4">
        <v>58.239310000000003</v>
      </c>
      <c r="U405" s="4">
        <f>T405*(12*(1-1/'Sources &amp; Notes'!B$67))/(1/'Sources &amp; Notes'!B$67-1/('Sources &amp; Notes'!B$67^(13)))*365/354+W405*1.05*365</f>
        <v>217.46191992951174</v>
      </c>
      <c r="V405" s="4">
        <f>T405*(12*(1-1/'Sources &amp; Notes'!B$67))/(1/'Sources &amp; Notes'!B$67-1/('Sources &amp; Notes'!B$67^(13)))*365/354+X405*1.05*365</f>
        <v>154.34067848541179</v>
      </c>
      <c r="W405" s="4">
        <v>0.39470577655342454</v>
      </c>
      <c r="X405" s="4">
        <v>0.23000586410958901</v>
      </c>
      <c r="Y405" s="4">
        <f t="shared" si="40"/>
        <v>1.1458671328890717</v>
      </c>
      <c r="Z405" s="4">
        <f t="shared" si="22"/>
        <v>1.9663862843885269</v>
      </c>
    </row>
    <row r="406" spans="1:26" x14ac:dyDescent="0.25">
      <c r="A406" s="3">
        <v>1664</v>
      </c>
      <c r="B406" s="4">
        <v>4.3428571428571425</v>
      </c>
      <c r="C406" s="4">
        <v>1.1422981036248303</v>
      </c>
      <c r="D406" s="4">
        <v>0.55518479988518066</v>
      </c>
      <c r="E406" s="4">
        <f t="shared" si="20"/>
        <v>3.6208187763280471</v>
      </c>
      <c r="F406" s="4">
        <f t="shared" si="21"/>
        <v>7.4498697057702161</v>
      </c>
      <c r="G406" s="4">
        <v>6.2462926801850198</v>
      </c>
      <c r="H406" s="4">
        <v>1.8331368581973322</v>
      </c>
      <c r="I406" s="4">
        <v>0.63386344817366946</v>
      </c>
      <c r="J406" s="4">
        <f t="shared" si="26"/>
        <v>3.2451751460907037</v>
      </c>
      <c r="K406" s="4">
        <f t="shared" si="27"/>
        <v>9.3850658035969943</v>
      </c>
      <c r="T406" s="4">
        <v>58.239310000000003</v>
      </c>
      <c r="U406" s="4">
        <f>T406*(12*(1-1/'Sources &amp; Notes'!B$67))/(1/'Sources &amp; Notes'!B$67-1/('Sources &amp; Notes'!B$67^(13)))*365/354+W406*1.05*365</f>
        <v>197.93431231566177</v>
      </c>
      <c r="V406" s="4">
        <f>T406*(12*(1-1/'Sources &amp; Notes'!B$67))/(1/'Sources &amp; Notes'!B$67-1/('Sources &amp; Notes'!B$67^(13)))*365/354+X406*1.05*365</f>
        <v>142.96140549291175</v>
      </c>
      <c r="W406" s="4">
        <v>0.34375311480821918</v>
      </c>
      <c r="X406" s="4">
        <v>0.20031434945205479</v>
      </c>
      <c r="Y406" s="4">
        <f t="shared" ref="Y406" si="41">U406/325/W406/1.05</f>
        <v>1.6873368235825379</v>
      </c>
      <c r="Z406" s="4">
        <f t="shared" si="22"/>
        <v>2.0913854785586499</v>
      </c>
    </row>
    <row r="407" spans="1:26" x14ac:dyDescent="0.25">
      <c r="A407" s="3">
        <v>1665</v>
      </c>
      <c r="B407" s="4">
        <v>4.3428571428571425</v>
      </c>
      <c r="C407" s="4">
        <v>1.3805514189714183</v>
      </c>
      <c r="D407" s="4">
        <v>0.59750204699574827</v>
      </c>
      <c r="E407" s="4">
        <f t="shared" si="20"/>
        <v>2.995943769229747</v>
      </c>
      <c r="F407" s="4">
        <f t="shared" si="21"/>
        <v>6.922243099525546</v>
      </c>
      <c r="G407" s="4">
        <v>4.4257250430848529</v>
      </c>
      <c r="H407" s="4">
        <v>1.6936061056817444</v>
      </c>
      <c r="I407" s="4">
        <v>0.59750080279736739</v>
      </c>
      <c r="J407" s="4">
        <f t="shared" si="26"/>
        <v>2.4887582876377778</v>
      </c>
      <c r="K407" s="4">
        <f t="shared" si="27"/>
        <v>7.0543440473649435</v>
      </c>
      <c r="T407" s="4">
        <v>58.239310000000003</v>
      </c>
      <c r="U407" s="4">
        <f>T407*(12*(1-1/'Sources &amp; Notes'!B$67))/(1/'Sources &amp; Notes'!B$67-1/('Sources &amp; Notes'!B$67^(13)))*365/354+W407*1.05*365</f>
        <v>215.76195795951176</v>
      </c>
      <c r="V407" s="4">
        <f>T407*(12*(1-1/'Sources &amp; Notes'!B$67))/(1/'Sources &amp; Notes'!B$67-1/('Sources &amp; Notes'!B$67^(13)))*365/354+X407*1.05*365</f>
        <v>153.35006732541177</v>
      </c>
      <c r="W407" s="4">
        <v>0.39027012888219176</v>
      </c>
      <c r="X407" s="4">
        <v>0.22742109917808218</v>
      </c>
      <c r="Y407" s="4">
        <f t="shared" ref="Y407:Y411" si="42">V407/325/W407/1.05</f>
        <v>1.1514524259260535</v>
      </c>
      <c r="Z407" s="4">
        <f t="shared" si="22"/>
        <v>1.9759709556059619</v>
      </c>
    </row>
    <row r="408" spans="1:26" x14ac:dyDescent="0.25">
      <c r="A408" s="3">
        <v>1666</v>
      </c>
      <c r="B408" s="4">
        <v>4.4000000000000004</v>
      </c>
      <c r="C408" s="4">
        <v>1.2826679532779615</v>
      </c>
      <c r="D408" s="4">
        <v>0.52453216845898432</v>
      </c>
      <c r="E408" s="4">
        <f t="shared" si="20"/>
        <v>3.2669999899561617</v>
      </c>
      <c r="F408" s="4">
        <f t="shared" si="21"/>
        <v>7.988978450620734</v>
      </c>
      <c r="G408" s="4">
        <v>5.3291839243772001</v>
      </c>
      <c r="H408" s="4">
        <v>1.5470775106107735</v>
      </c>
      <c r="I408" s="4">
        <v>0.57669939381879598</v>
      </c>
      <c r="J408" s="4">
        <f t="shared" si="26"/>
        <v>3.2806457507794082</v>
      </c>
      <c r="K408" s="4">
        <f t="shared" si="27"/>
        <v>8.8007952075398883</v>
      </c>
      <c r="T408" s="4">
        <v>58.239310000000003</v>
      </c>
      <c r="U408" s="4">
        <f>T408*(12*(1-1/'Sources &amp; Notes'!B$67))/(1/'Sources &amp; Notes'!B$67-1/('Sources &amp; Notes'!B$67^(13)))*365/354+W408*1.05*365</f>
        <v>206.94368106516177</v>
      </c>
      <c r="V408" s="4">
        <f>T408*(12*(1-1/'Sources &amp; Notes'!B$67))/(1/'Sources &amp; Notes'!B$67-1/('Sources &amp; Notes'!B$67^(13)))*365/354+X408*1.05*365</f>
        <v>148.2114059129118</v>
      </c>
      <c r="W408" s="4">
        <v>0.36726092628767121</v>
      </c>
      <c r="X408" s="4">
        <v>0.21401298068493152</v>
      </c>
      <c r="Y408" s="4">
        <f t="shared" si="42"/>
        <v>1.1825901072474501</v>
      </c>
      <c r="Z408" s="4">
        <f t="shared" si="22"/>
        <v>2.0294055847282304</v>
      </c>
    </row>
    <row r="409" spans="1:26" x14ac:dyDescent="0.25">
      <c r="A409" s="3">
        <v>1667</v>
      </c>
      <c r="B409" s="4">
        <v>4.4000000000000004</v>
      </c>
      <c r="C409" s="4">
        <v>0.93644164567561317</v>
      </c>
      <c r="D409" s="4">
        <v>0.41435699970150969</v>
      </c>
      <c r="E409" s="4">
        <f t="shared" si="20"/>
        <v>4.474893027053378</v>
      </c>
      <c r="F409" s="4">
        <f t="shared" si="21"/>
        <v>10.113202367752647</v>
      </c>
      <c r="G409" s="4">
        <v>4.8197309961721864</v>
      </c>
      <c r="H409" s="4">
        <v>1.6298206099229557</v>
      </c>
      <c r="I409" s="4">
        <v>0.56287366844278997</v>
      </c>
      <c r="J409" s="4">
        <f t="shared" si="26"/>
        <v>2.8163958465167833</v>
      </c>
      <c r="K409" s="4">
        <f t="shared" si="27"/>
        <v>8.1549737600152259</v>
      </c>
      <c r="T409" s="4">
        <v>58.239310000000003</v>
      </c>
      <c r="U409" s="4">
        <f>T409*(12*(1-1/'Sources &amp; Notes'!B$67))/(1/'Sources &amp; Notes'!B$67-1/('Sources &amp; Notes'!B$67^(13)))*365/354+W409*1.05*365</f>
        <v>212.12747904921181</v>
      </c>
      <c r="V409" s="4">
        <f>T409*(12*(1-1/'Sources &amp; Notes'!B$67))/(1/'Sources &amp; Notes'!B$67-1/('Sources &amp; Notes'!B$67^(13)))*365/354+X409*1.05*365</f>
        <v>151.2321490754118</v>
      </c>
      <c r="W409" s="4">
        <v>0.38078681796164388</v>
      </c>
      <c r="X409" s="4">
        <v>0.22189489369863019</v>
      </c>
      <c r="Y409" s="4">
        <f t="shared" si="42"/>
        <v>1.1638300275046798</v>
      </c>
      <c r="Z409" s="4">
        <f t="shared" si="22"/>
        <v>1.9972119476693269</v>
      </c>
    </row>
    <row r="410" spans="1:26" x14ac:dyDescent="0.25">
      <c r="A410" s="3">
        <v>1668</v>
      </c>
      <c r="B410" s="4">
        <v>4.4000000000000004</v>
      </c>
      <c r="C410" s="4">
        <v>1.1706047500934187</v>
      </c>
      <c r="D410" s="4">
        <v>0.49798971329244324</v>
      </c>
      <c r="E410" s="4">
        <f t="shared" si="20"/>
        <v>3.5797532772199792</v>
      </c>
      <c r="F410" s="4">
        <f t="shared" si="21"/>
        <v>8.414784640371364</v>
      </c>
      <c r="G410" s="4">
        <v>4.6886097811284673</v>
      </c>
      <c r="H410" s="4">
        <v>1.8599436630793393</v>
      </c>
      <c r="I410" s="4">
        <v>0.61834849275709258</v>
      </c>
      <c r="J410" s="4">
        <f t="shared" si="26"/>
        <v>2.4007945710037886</v>
      </c>
      <c r="K410" s="4">
        <f t="shared" si="27"/>
        <v>7.2214013634669119</v>
      </c>
      <c r="T410" s="4">
        <v>58.239310000000003</v>
      </c>
      <c r="U410" s="4">
        <f>T410*(12*(1-1/'Sources &amp; Notes'!B$67))/(1/'Sources &amp; Notes'!B$67-1/('Sources &amp; Notes'!B$67^(13)))*365/354+W410*1.05*365</f>
        <v>202.35427743936179</v>
      </c>
      <c r="V410" s="4">
        <f>T410*(12*(1-1/'Sources &amp; Notes'!B$67))/(1/'Sources &amp; Notes'!B$67-1/('Sources &amp; Notes'!B$67^(13)))*365/354+X410*1.05*365</f>
        <v>145.53704257791176</v>
      </c>
      <c r="W410" s="4">
        <v>0.35528596575068494</v>
      </c>
      <c r="X410" s="4">
        <v>0.20703486369863008</v>
      </c>
      <c r="Y410" s="4">
        <f t="shared" si="42"/>
        <v>1.2003912824177363</v>
      </c>
      <c r="Z410" s="4">
        <f t="shared" si="22"/>
        <v>2.0599534224984279</v>
      </c>
    </row>
    <row r="411" spans="1:26" x14ac:dyDescent="0.25">
      <c r="A411" s="3">
        <v>1669</v>
      </c>
      <c r="B411" s="4">
        <v>4.5599999999999996</v>
      </c>
      <c r="C411" s="4">
        <v>1.3020413340713202</v>
      </c>
      <c r="D411" s="4">
        <v>0.53279652809513667</v>
      </c>
      <c r="E411" s="4">
        <f t="shared" si="20"/>
        <v>3.3354218711917323</v>
      </c>
      <c r="F411" s="4">
        <f t="shared" si="21"/>
        <v>8.1510612660780648</v>
      </c>
      <c r="G411" s="4">
        <v>4.3607415212545684</v>
      </c>
      <c r="H411" s="4">
        <v>1.7487867164343931</v>
      </c>
      <c r="I411" s="4">
        <v>0.58612683324673631</v>
      </c>
      <c r="J411" s="4">
        <f t="shared" si="26"/>
        <v>2.3748391522365466</v>
      </c>
      <c r="K411" s="4">
        <f t="shared" si="27"/>
        <v>7.0856458492001897</v>
      </c>
      <c r="T411" s="4">
        <v>58.239310000000003</v>
      </c>
      <c r="U411" s="4">
        <f>T411*(12*(1-1/'Sources &amp; Notes'!B$67))/(1/'Sources &amp; Notes'!B$67-1/('Sources &amp; Notes'!B$67^(13)))*365/354+W411*1.05*365</f>
        <v>209.9752836846618</v>
      </c>
      <c r="V411" s="4">
        <f>T411*(12*(1-1/'Sources &amp; Notes'!B$67))/(1/'Sources &amp; Notes'!B$67-1/('Sources &amp; Notes'!B$67^(13)))*365/354+X411*1.05*365</f>
        <v>149.97800854791177</v>
      </c>
      <c r="W411" s="4">
        <v>0.37517117447945209</v>
      </c>
      <c r="X411" s="4">
        <v>0.21862251136986305</v>
      </c>
      <c r="Y411" s="4">
        <f t="shared" si="42"/>
        <v>1.1714545936387428</v>
      </c>
      <c r="Z411" s="4">
        <f t="shared" si="22"/>
        <v>2.0102961629658629</v>
      </c>
    </row>
    <row r="412" spans="1:26" x14ac:dyDescent="0.25">
      <c r="A412" s="3">
        <v>1670</v>
      </c>
      <c r="B412" s="4">
        <v>4.5599999999999996</v>
      </c>
      <c r="C412" s="4">
        <v>1.42342097459249</v>
      </c>
      <c r="D412" s="4">
        <v>0.61080252337186725</v>
      </c>
      <c r="E412" s="4">
        <f t="shared" ref="E412:E475" si="43">B412/C412/1.05</f>
        <v>3.0509998239280232</v>
      </c>
      <c r="F412" s="4">
        <f t="shared" ref="F412:F475" si="44">B412/D412/1.05</f>
        <v>7.1100838269018336</v>
      </c>
      <c r="G412" s="4">
        <v>4.5938989896873874</v>
      </c>
      <c r="H412" s="4">
        <v>1.7781207656126525</v>
      </c>
      <c r="I412" s="4">
        <v>0.60369471423128551</v>
      </c>
      <c r="J412" s="4">
        <f t="shared" si="26"/>
        <v>2.4605426018029268</v>
      </c>
      <c r="K412" s="4">
        <f t="shared" si="27"/>
        <v>7.2472754718607311</v>
      </c>
      <c r="T412" s="4">
        <v>58.239310000000003</v>
      </c>
      <c r="U412" s="4">
        <f>T412*(12*(1-1/'Sources &amp; Notes'!B$67))/(1/'Sources &amp; Notes'!B$67-1/('Sources &amp; Notes'!B$67^(13)))*365/354+W412*1.05*365</f>
        <v>202.35427743936179</v>
      </c>
      <c r="V412" s="4">
        <f>T412*(12*(1-1/'Sources &amp; Notes'!B$67))/(1/'Sources &amp; Notes'!B$67-1/('Sources &amp; Notes'!B$67^(13)))*365/354+X412*1.05*365</f>
        <v>145.53704257791176</v>
      </c>
      <c r="W412" s="4">
        <v>0.35528596575068494</v>
      </c>
      <c r="X412" s="4">
        <v>0.20703486369863008</v>
      </c>
      <c r="Y412" s="4">
        <f t="shared" ref="Y412" si="45">U412/325/W412/1.05</f>
        <v>1.6690205207936226</v>
      </c>
      <c r="Z412" s="4">
        <f t="shared" si="22"/>
        <v>2.0599534224984279</v>
      </c>
    </row>
    <row r="413" spans="1:26" x14ac:dyDescent="0.25">
      <c r="A413" s="3">
        <v>1671</v>
      </c>
      <c r="B413" s="4">
        <v>4.5599999999999996</v>
      </c>
      <c r="C413" s="4">
        <v>1.3637551877888736</v>
      </c>
      <c r="D413" s="4">
        <v>0.62272856433409696</v>
      </c>
      <c r="E413" s="4">
        <f t="shared" si="43"/>
        <v>3.1844844160764949</v>
      </c>
      <c r="F413" s="4">
        <f t="shared" si="44"/>
        <v>6.9739167136183884</v>
      </c>
      <c r="G413" s="4">
        <v>4.5138214215083599</v>
      </c>
      <c r="H413" s="4">
        <v>1.7680308965638247</v>
      </c>
      <c r="I413" s="4">
        <v>0.61555301801480633</v>
      </c>
      <c r="J413" s="4">
        <f t="shared" si="26"/>
        <v>2.4314493330679694</v>
      </c>
      <c r="K413" s="4">
        <f t="shared" si="27"/>
        <v>6.983764872370867</v>
      </c>
      <c r="T413" s="4">
        <v>58.239310000000003</v>
      </c>
      <c r="U413" s="4">
        <f>T413*(12*(1-1/'Sources &amp; Notes'!B$67))/(1/'Sources &amp; Notes'!B$67-1/('Sources &amp; Notes'!B$67^(13)))*365/354+W413*1.05*365</f>
        <v>202.35427743936179</v>
      </c>
      <c r="V413" s="4">
        <f>T413*(12*(1-1/'Sources &amp; Notes'!B$67))/(1/'Sources &amp; Notes'!B$67-1/('Sources &amp; Notes'!B$67^(13)))*365/354+X413*1.05*365</f>
        <v>145.53704257791176</v>
      </c>
      <c r="W413" s="4">
        <v>0.35528596575068494</v>
      </c>
      <c r="X413" s="4">
        <v>0.20703486369863008</v>
      </c>
      <c r="Y413" s="4">
        <f t="shared" ref="Y413:Y417" si="46">V413/325/W413/1.05</f>
        <v>1.2003912824177363</v>
      </c>
      <c r="Z413" s="4">
        <f t="shared" si="22"/>
        <v>2.0599534224984279</v>
      </c>
    </row>
    <row r="414" spans="1:26" x14ac:dyDescent="0.25">
      <c r="A414" s="3">
        <v>1672</v>
      </c>
      <c r="B414" s="4">
        <v>3.5641379310344825</v>
      </c>
      <c r="C414" s="4">
        <v>1.2564377295914033</v>
      </c>
      <c r="D414" s="4">
        <v>0.58135523041792059</v>
      </c>
      <c r="E414" s="4">
        <f t="shared" si="43"/>
        <v>2.7016198234349194</v>
      </c>
      <c r="F414" s="4">
        <f t="shared" si="44"/>
        <v>5.8388002714545841</v>
      </c>
      <c r="G414" s="4">
        <v>4.5423528040084058</v>
      </c>
      <c r="H414" s="4">
        <v>1.8043492878011262</v>
      </c>
      <c r="I414" s="4">
        <v>0.58786819662444989</v>
      </c>
      <c r="J414" s="4">
        <f t="shared" si="26"/>
        <v>2.3975680976956322</v>
      </c>
      <c r="K414" s="4">
        <f t="shared" si="27"/>
        <v>7.3588779157846531</v>
      </c>
      <c r="T414" s="4">
        <v>58.239310000000003</v>
      </c>
      <c r="U414" s="4">
        <f>T414*(12*(1-1/'Sources &amp; Notes'!B$67))/(1/'Sources &amp; Notes'!B$67-1/('Sources &amp; Notes'!B$67^(13)))*365/354+W414*1.05*365</f>
        <v>208.24559325891178</v>
      </c>
      <c r="V414" s="4">
        <f>T414*(12*(1-1/'Sources &amp; Notes'!B$67))/(1/'Sources &amp; Notes'!B$67-1/('Sources &amp; Notes'!B$67^(13)))*365/354+X414*1.05*365</f>
        <v>148.97007359541178</v>
      </c>
      <c r="W414" s="4">
        <v>0.37065795745205482</v>
      </c>
      <c r="X414" s="4">
        <v>0.21599254410958904</v>
      </c>
      <c r="Y414" s="4">
        <f t="shared" si="46"/>
        <v>1.1777498133513087</v>
      </c>
      <c r="Z414" s="4">
        <f t="shared" si="22"/>
        <v>2.02109911712899</v>
      </c>
    </row>
    <row r="415" spans="1:26" x14ac:dyDescent="0.25">
      <c r="A415" s="3">
        <v>1673</v>
      </c>
      <c r="B415" s="4">
        <v>3.8</v>
      </c>
      <c r="C415" s="4">
        <v>0.95331482386841238</v>
      </c>
      <c r="D415" s="4">
        <v>0.41383673697243423</v>
      </c>
      <c r="E415" s="4">
        <f t="shared" si="43"/>
        <v>3.7962775029156179</v>
      </c>
      <c r="F415" s="4">
        <f t="shared" si="44"/>
        <v>8.7451095944840791</v>
      </c>
      <c r="G415" s="4">
        <v>4.5897892894568022</v>
      </c>
      <c r="H415" s="4">
        <v>2.1892034832044049</v>
      </c>
      <c r="I415" s="4">
        <v>0.67186921607586092</v>
      </c>
      <c r="J415" s="4">
        <f t="shared" si="26"/>
        <v>1.9967206923691085</v>
      </c>
      <c r="K415" s="4">
        <f t="shared" si="27"/>
        <v>6.506069619101595</v>
      </c>
      <c r="T415" s="4">
        <v>58.239310000000003</v>
      </c>
      <c r="U415" s="4">
        <f>T415*(12*(1-1/'Sources &amp; Notes'!B$67))/(1/'Sources &amp; Notes'!B$67-1/('Sources &amp; Notes'!B$67^(13)))*365/354+W415*1.05*365</f>
        <v>225.24258664116178</v>
      </c>
      <c r="V415" s="4">
        <f>T415*(12*(1-1/'Sources &amp; Notes'!B$67))/(1/'Sources &amp; Notes'!B$67-1/('Sources &amp; Notes'!B$67^(13)))*365/354+X415*1.05*365</f>
        <v>158.8746852179118</v>
      </c>
      <c r="W415" s="4">
        <v>0.41500758141095889</v>
      </c>
      <c r="X415" s="4">
        <v>0.24183627958904116</v>
      </c>
      <c r="Y415" s="4">
        <f t="shared" si="46"/>
        <v>1.1218273207119727</v>
      </c>
      <c r="Z415" s="4">
        <f t="shared" si="22"/>
        <v>1.925132341270557</v>
      </c>
    </row>
    <row r="416" spans="1:26" x14ac:dyDescent="0.25">
      <c r="A416" s="3">
        <v>1674</v>
      </c>
      <c r="B416" s="4">
        <v>4.0533333333333328</v>
      </c>
      <c r="C416" s="4">
        <v>0.88772592290047025</v>
      </c>
      <c r="D416" s="4">
        <v>0.39697596893974452</v>
      </c>
      <c r="E416" s="4">
        <f t="shared" si="43"/>
        <v>4.3485465060033732</v>
      </c>
      <c r="F416" s="4">
        <f t="shared" si="44"/>
        <v>9.7243101909360234</v>
      </c>
      <c r="G416" s="4">
        <v>4.4133371055942821</v>
      </c>
      <c r="H416" s="4">
        <v>2.1728921733546378</v>
      </c>
      <c r="I416" s="4">
        <v>0.68550039274709784</v>
      </c>
      <c r="J416" s="4">
        <f t="shared" si="26"/>
        <v>1.9343703508835257</v>
      </c>
      <c r="K416" s="4">
        <f t="shared" si="27"/>
        <v>6.1315474655822113</v>
      </c>
      <c r="T416" s="4">
        <v>58.239310000000003</v>
      </c>
      <c r="U416" s="4">
        <f>T416*(12*(1-1/'Sources &amp; Notes'!B$67))/(1/'Sources &amp; Notes'!B$67-1/('Sources &amp; Notes'!B$67^(13)))*365/354+W416*1.05*365</f>
        <v>230.63367747846178</v>
      </c>
      <c r="V416" s="4">
        <f>T416*(12*(1-1/'Sources &amp; Notes'!B$67))/(1/'Sources &amp; Notes'!B$67-1/('Sources &amp; Notes'!B$67^(13)))*365/354+X416*1.05*365</f>
        <v>162.01622001291179</v>
      </c>
      <c r="W416" s="4">
        <v>0.42907435463287669</v>
      </c>
      <c r="X416" s="4">
        <v>0.25003336972602741</v>
      </c>
      <c r="Y416" s="4">
        <f t="shared" si="46"/>
        <v>1.1065047369350851</v>
      </c>
      <c r="Z416" s="4">
        <f t="shared" si="22"/>
        <v>1.8988377688101075</v>
      </c>
    </row>
    <row r="417" spans="1:26" x14ac:dyDescent="0.25">
      <c r="A417" s="3">
        <v>1675</v>
      </c>
      <c r="B417" s="4">
        <v>3.9</v>
      </c>
      <c r="C417" s="4">
        <v>0.97330720151851535</v>
      </c>
      <c r="D417" s="4">
        <v>0.49941222158226789</v>
      </c>
      <c r="E417" s="4">
        <f t="shared" si="43"/>
        <v>3.8161494217764265</v>
      </c>
      <c r="F417" s="4">
        <f t="shared" si="44"/>
        <v>7.4373144143687355</v>
      </c>
      <c r="G417" s="4">
        <v>4.6295520621513031</v>
      </c>
      <c r="H417" s="4">
        <v>1.7928739925419555</v>
      </c>
      <c r="I417" s="4">
        <v>0.62199784119377699</v>
      </c>
      <c r="J417" s="4">
        <f t="shared" si="26"/>
        <v>2.4592342910823288</v>
      </c>
      <c r="K417" s="4">
        <f t="shared" si="27"/>
        <v>7.0886053134632201</v>
      </c>
      <c r="T417" s="4">
        <v>58.239310000000003</v>
      </c>
      <c r="U417" s="4">
        <f>T417*(12*(1-1/'Sources &amp; Notes'!B$67))/(1/'Sources &amp; Notes'!B$67-1/('Sources &amp; Notes'!B$67^(13)))*365/354+W417*1.05*365</f>
        <v>217.67400796476176</v>
      </c>
      <c r="V417" s="4">
        <f>T417*(12*(1-1/'Sources &amp; Notes'!B$67))/(1/'Sources &amp; Notes'!B$67-1/('Sources &amp; Notes'!B$67^(13)))*365/354+X417*1.05*365</f>
        <v>154.46426805291176</v>
      </c>
      <c r="W417" s="4">
        <v>0.39525916999178079</v>
      </c>
      <c r="X417" s="4">
        <v>0.23032834178082187</v>
      </c>
      <c r="Y417" s="4">
        <f t="shared" si="46"/>
        <v>1.1451791080627145</v>
      </c>
      <c r="Z417" s="4">
        <f t="shared" ref="Z417:Z480" si="47">V417/325/X417/1.05</f>
        <v>1.9652055854052317</v>
      </c>
    </row>
    <row r="418" spans="1:26" x14ac:dyDescent="0.25">
      <c r="A418" s="3">
        <v>1676</v>
      </c>
      <c r="B418" s="4">
        <v>3.9</v>
      </c>
      <c r="C418" s="4">
        <v>1.4259167151298258</v>
      </c>
      <c r="D418" s="4">
        <v>0.68815288598346103</v>
      </c>
      <c r="E418" s="4">
        <f t="shared" si="43"/>
        <v>2.6048405736989615</v>
      </c>
      <c r="F418" s="4">
        <f t="shared" si="44"/>
        <v>5.3974716809877368</v>
      </c>
      <c r="G418" s="4">
        <v>4.6574780776121569</v>
      </c>
      <c r="H418" s="4">
        <v>1.7418055021124808</v>
      </c>
      <c r="I418" s="4">
        <v>0.59725802834527031</v>
      </c>
      <c r="J418" s="4">
        <f t="shared" si="26"/>
        <v>2.5466066112835306</v>
      </c>
      <c r="K418" s="4">
        <f t="shared" si="27"/>
        <v>7.4267622982632107</v>
      </c>
      <c r="T418" s="4">
        <v>58.239310000000003</v>
      </c>
      <c r="U418" s="4">
        <f>T418*(12*(1-1/'Sources &amp; Notes'!B$67))/(1/'Sources &amp; Notes'!B$67-1/('Sources &amp; Notes'!B$67^(13)))*365/354+W418*1.05*365</f>
        <v>211.91274759486177</v>
      </c>
      <c r="V418" s="4">
        <f>T418*(12*(1-1/'Sources &amp; Notes'!B$67))/(1/'Sources &amp; Notes'!B$67-1/('Sources &amp; Notes'!B$67^(13)))*365/354+X418*1.05*365</f>
        <v>151.10701800291179</v>
      </c>
      <c r="W418" s="4">
        <v>0.38022652714794519</v>
      </c>
      <c r="X418" s="4">
        <v>0.22156839383561647</v>
      </c>
      <c r="Y418" s="4">
        <f t="shared" ref="Y418" si="48">U418/325/W418/1.05</f>
        <v>1.6332099214637223</v>
      </c>
      <c r="Z418" s="4">
        <f t="shared" si="47"/>
        <v>1.9985000599349994</v>
      </c>
    </row>
    <row r="419" spans="1:26" x14ac:dyDescent="0.25">
      <c r="A419" s="3">
        <v>1677</v>
      </c>
      <c r="B419" s="4">
        <v>3.9</v>
      </c>
      <c r="C419" s="4">
        <v>1.0934537012591958</v>
      </c>
      <c r="D419" s="4">
        <v>0.55714393194326906</v>
      </c>
      <c r="E419" s="4">
        <f t="shared" si="43"/>
        <v>3.3968385767119624</v>
      </c>
      <c r="F419" s="4">
        <f t="shared" si="44"/>
        <v>6.6666538058318467</v>
      </c>
      <c r="G419" s="4">
        <v>4.2624159186377577</v>
      </c>
      <c r="H419" s="4">
        <v>2.0573063307274211</v>
      </c>
      <c r="I419" s="4">
        <v>0.66817496240361107</v>
      </c>
      <c r="J419" s="4">
        <f t="shared" si="26"/>
        <v>1.9731839013982058</v>
      </c>
      <c r="K419" s="4">
        <f t="shared" si="27"/>
        <v>6.0754203022409161</v>
      </c>
      <c r="T419" s="4">
        <v>58.239310000000003</v>
      </c>
      <c r="U419" s="4">
        <f>T419*(12*(1-1/'Sources &amp; Notes'!B$67))/(1/'Sources &amp; Notes'!B$67-1/('Sources &amp; Notes'!B$67^(13)))*365/354+W419*1.05*365</f>
        <v>202.35427743936179</v>
      </c>
      <c r="V419" s="4">
        <f>T419*(12*(1-1/'Sources &amp; Notes'!B$67))/(1/'Sources &amp; Notes'!B$67-1/('Sources &amp; Notes'!B$67^(13)))*365/354+X419*1.05*365</f>
        <v>145.53704257791176</v>
      </c>
      <c r="W419" s="4">
        <v>0.35528596575068494</v>
      </c>
      <c r="X419" s="4">
        <v>0.20703486369863008</v>
      </c>
      <c r="Y419" s="4">
        <f t="shared" ref="Y419:Y423" si="49">V419/325/W419/1.05</f>
        <v>1.2003912824177363</v>
      </c>
      <c r="Z419" s="4">
        <f t="shared" si="47"/>
        <v>2.0599534224984279</v>
      </c>
    </row>
    <row r="420" spans="1:26" x14ac:dyDescent="0.25">
      <c r="A420" s="3">
        <v>1678</v>
      </c>
      <c r="B420" s="4">
        <v>3.8</v>
      </c>
      <c r="C420" s="4">
        <v>1.8217536069534954</v>
      </c>
      <c r="D420" s="4">
        <v>0.8983425052286742</v>
      </c>
      <c r="E420" s="4">
        <f t="shared" si="43"/>
        <v>1.9865735987753714</v>
      </c>
      <c r="F420" s="4">
        <f t="shared" si="44"/>
        <v>4.028583305346757</v>
      </c>
      <c r="G420" s="4">
        <v>4.5160427680541861</v>
      </c>
      <c r="H420" s="4">
        <v>2.1696611498149698</v>
      </c>
      <c r="I420" s="4">
        <v>0.68056233251695719</v>
      </c>
      <c r="J420" s="4">
        <f t="shared" si="26"/>
        <v>1.9823340215126908</v>
      </c>
      <c r="K420" s="4">
        <f t="shared" si="27"/>
        <v>6.3197636820803513</v>
      </c>
      <c r="T420" s="4">
        <v>58.239310000000003</v>
      </c>
      <c r="U420" s="4">
        <f>T420*(12*(1-1/'Sources &amp; Notes'!B$67))/(1/'Sources &amp; Notes'!B$67-1/('Sources &amp; Notes'!B$67^(13)))*365/354+W420*1.05*365</f>
        <v>198.37852729386177</v>
      </c>
      <c r="V420" s="4">
        <f>T420*(12*(1-1/'Sources &amp; Notes'!B$67))/(1/'Sources &amp; Notes'!B$67-1/('Sources &amp; Notes'!B$67^(13)))*365/354+X420*1.05*365</f>
        <v>143.22026146791177</v>
      </c>
      <c r="W420" s="4">
        <v>0.34491218846301369</v>
      </c>
      <c r="X420" s="4">
        <v>0.20098977273972604</v>
      </c>
      <c r="Y420" s="4">
        <f t="shared" si="49"/>
        <v>1.2168113738423247</v>
      </c>
      <c r="Z420" s="4">
        <f t="shared" si="47"/>
        <v>2.0881314913576658</v>
      </c>
    </row>
    <row r="421" spans="1:26" x14ac:dyDescent="0.25">
      <c r="A421" s="3">
        <v>1679</v>
      </c>
      <c r="B421" s="4">
        <v>3.9</v>
      </c>
      <c r="C421" s="4">
        <v>1.2934460264505125</v>
      </c>
      <c r="D421" s="4">
        <v>0.65112594257782053</v>
      </c>
      <c r="E421" s="4">
        <f t="shared" si="43"/>
        <v>2.8716201823113519</v>
      </c>
      <c r="F421" s="4">
        <f t="shared" si="44"/>
        <v>5.7044044345411624</v>
      </c>
      <c r="G421" s="4">
        <v>4.2135735698355266</v>
      </c>
      <c r="H421" s="4">
        <v>1.8745199395048693</v>
      </c>
      <c r="I421" s="4">
        <v>0.62719433599036356</v>
      </c>
      <c r="J421" s="4">
        <f t="shared" si="26"/>
        <v>2.1407759527098613</v>
      </c>
      <c r="K421" s="4">
        <f t="shared" si="27"/>
        <v>6.3982197846710527</v>
      </c>
      <c r="T421" s="4">
        <v>58.239310000000003</v>
      </c>
      <c r="U421" s="4">
        <f>T421*(12*(1-1/'Sources &amp; Notes'!B$67))/(1/'Sources &amp; Notes'!B$67-1/('Sources &amp; Notes'!B$67^(13)))*365/354+W421*1.05*365</f>
        <v>211.91274759486177</v>
      </c>
      <c r="V421" s="4">
        <f>T421*(12*(1-1/'Sources &amp; Notes'!B$67))/(1/'Sources &amp; Notes'!B$67-1/('Sources &amp; Notes'!B$67^(13)))*365/354+X421*1.05*365</f>
        <v>151.10701800291179</v>
      </c>
      <c r="W421" s="4">
        <v>0.38022652714794519</v>
      </c>
      <c r="X421" s="4">
        <v>0.22156839383561647</v>
      </c>
      <c r="Y421" s="4">
        <f t="shared" si="49"/>
        <v>1.1645806295568824</v>
      </c>
      <c r="Z421" s="4">
        <f t="shared" si="47"/>
        <v>1.9985000599349994</v>
      </c>
    </row>
    <row r="422" spans="1:26" x14ac:dyDescent="0.25">
      <c r="A422" s="3">
        <v>1680</v>
      </c>
      <c r="B422" s="4">
        <v>3.9</v>
      </c>
      <c r="C422" s="4">
        <v>1.1276082547624515</v>
      </c>
      <c r="D422" s="4">
        <v>0.63405246556959804</v>
      </c>
      <c r="E422" s="4">
        <f t="shared" si="43"/>
        <v>3.2939504465300202</v>
      </c>
      <c r="F422" s="4">
        <f t="shared" si="44"/>
        <v>5.8580100480312822</v>
      </c>
      <c r="G422" s="4">
        <v>4.4771161229031078</v>
      </c>
      <c r="H422" s="4">
        <v>1.9307278391626055</v>
      </c>
      <c r="I422" s="4">
        <v>0.6351187672814782</v>
      </c>
      <c r="J422" s="4">
        <f t="shared" si="26"/>
        <v>2.2084521860418835</v>
      </c>
      <c r="K422" s="4">
        <f t="shared" si="27"/>
        <v>6.7135791551265127</v>
      </c>
      <c r="T422" s="4">
        <v>58.239310000000003</v>
      </c>
      <c r="U422" s="4">
        <f>T422*(12*(1-1/'Sources &amp; Notes'!B$67))/(1/'Sources &amp; Notes'!B$67-1/('Sources &amp; Notes'!B$67^(13)))*365/354+W422*1.05*365</f>
        <v>217.67400796476176</v>
      </c>
      <c r="V422" s="4">
        <f>T422*(12*(1-1/'Sources &amp; Notes'!B$67))/(1/'Sources &amp; Notes'!B$67-1/('Sources &amp; Notes'!B$67^(13)))*365/354+X422*1.05*365</f>
        <v>154.46426805291176</v>
      </c>
      <c r="W422" s="4">
        <v>0.39525916999178079</v>
      </c>
      <c r="X422" s="4">
        <v>0.23032834178082187</v>
      </c>
      <c r="Y422" s="4">
        <f t="shared" si="49"/>
        <v>1.1451791080627145</v>
      </c>
      <c r="Z422" s="4">
        <f t="shared" si="47"/>
        <v>1.9652055854052317</v>
      </c>
    </row>
    <row r="423" spans="1:26" x14ac:dyDescent="0.25">
      <c r="A423" s="3">
        <v>1681</v>
      </c>
      <c r="B423" s="4">
        <v>3.99</v>
      </c>
      <c r="C423" s="4">
        <v>1.119174415992003</v>
      </c>
      <c r="D423" s="4">
        <v>0.61220980146576409</v>
      </c>
      <c r="E423" s="4">
        <f t="shared" si="43"/>
        <v>3.3953599597179793</v>
      </c>
      <c r="F423" s="4">
        <f t="shared" si="44"/>
        <v>6.2070224797152376</v>
      </c>
      <c r="G423" s="4">
        <v>4.7630161692863346</v>
      </c>
      <c r="H423" s="4">
        <v>1.8064396901428412</v>
      </c>
      <c r="I423" s="4">
        <v>0.62350247087207844</v>
      </c>
      <c r="J423" s="4">
        <f t="shared" si="26"/>
        <v>2.5111305405120397</v>
      </c>
      <c r="K423" s="4">
        <f t="shared" si="27"/>
        <v>7.2753615060516266</v>
      </c>
      <c r="T423" s="4">
        <v>58.239310000000003</v>
      </c>
      <c r="U423" s="4">
        <f>T423*(12*(1-1/'Sources &amp; Notes'!B$67))/(1/'Sources &amp; Notes'!B$67-1/('Sources &amp; Notes'!B$67^(13)))*365/354+W423*1.05*365</f>
        <v>234.33113495406178</v>
      </c>
      <c r="V423" s="4">
        <f>T423*(12*(1-1/'Sources &amp; Notes'!B$67))/(1/'Sources &amp; Notes'!B$67-1/('Sources &amp; Notes'!B$67^(13)))*365/354+X423*1.05*365</f>
        <v>164.17083229791177</v>
      </c>
      <c r="W423" s="4">
        <v>0.43872199318630134</v>
      </c>
      <c r="X423" s="4">
        <v>0.25565531958904109</v>
      </c>
      <c r="Y423" s="4">
        <f t="shared" si="49"/>
        <v>1.0965638730771297</v>
      </c>
      <c r="Z423" s="4">
        <f t="shared" si="47"/>
        <v>1.88177851658171</v>
      </c>
    </row>
    <row r="424" spans="1:26" x14ac:dyDescent="0.25">
      <c r="A424" s="3">
        <v>1682</v>
      </c>
      <c r="B424" s="4">
        <v>3.99</v>
      </c>
      <c r="C424" s="4">
        <v>1.0663464908381666</v>
      </c>
      <c r="D424" s="4">
        <v>0.48718078107388851</v>
      </c>
      <c r="E424" s="4">
        <f t="shared" si="43"/>
        <v>3.5635696583135328</v>
      </c>
      <c r="F424" s="4">
        <f t="shared" si="44"/>
        <v>7.7999792841246567</v>
      </c>
      <c r="G424" s="4">
        <v>4.3646985080365832</v>
      </c>
      <c r="H424" s="4">
        <v>1.8441321290609756</v>
      </c>
      <c r="I424" s="4">
        <v>0.64654055583395897</v>
      </c>
      <c r="J424" s="4">
        <f t="shared" si="26"/>
        <v>2.2540986388303188</v>
      </c>
      <c r="K424" s="4">
        <f t="shared" si="27"/>
        <v>6.4293812421059382</v>
      </c>
      <c r="T424" s="4">
        <v>58.239310000000003</v>
      </c>
      <c r="U424" s="4">
        <f>T424*(12*(1-1/'Sources &amp; Notes'!B$67))/(1/'Sources &amp; Notes'!B$67-1/('Sources &amp; Notes'!B$67^(13)))*365/354+W424*1.05*365</f>
        <v>206.29116200496179</v>
      </c>
      <c r="V424" s="4">
        <f>T424*(12*(1-1/'Sources &amp; Notes'!B$67))/(1/'Sources &amp; Notes'!B$67-1/('Sources &amp; Notes'!B$67^(13)))*365/354+X424*1.05*365</f>
        <v>147.83117655291176</v>
      </c>
      <c r="W424" s="4">
        <v>0.36555833252328773</v>
      </c>
      <c r="X424" s="4">
        <v>0.21302086232876713</v>
      </c>
      <c r="Y424" s="4">
        <f t="shared" ref="Y424" si="50">U424/325/W424/1.05</f>
        <v>1.6536792404179577</v>
      </c>
      <c r="Z424" s="4">
        <f t="shared" si="47"/>
        <v>2.0336266985295364</v>
      </c>
    </row>
    <row r="425" spans="1:26" x14ac:dyDescent="0.25">
      <c r="A425" s="3">
        <v>1683</v>
      </c>
      <c r="B425" s="4">
        <v>3.99</v>
      </c>
      <c r="C425" s="4">
        <v>1.1303249592692679</v>
      </c>
      <c r="D425" s="4">
        <v>0.44253277255897239</v>
      </c>
      <c r="E425" s="4">
        <f t="shared" si="43"/>
        <v>3.361865071489373</v>
      </c>
      <c r="F425" s="4">
        <f t="shared" si="44"/>
        <v>8.5869346535088713</v>
      </c>
      <c r="G425" s="4">
        <v>4.5087056492074877</v>
      </c>
      <c r="H425" s="4">
        <v>1.8116395525426874</v>
      </c>
      <c r="I425" s="4">
        <v>0.6233365778353126</v>
      </c>
      <c r="J425" s="4">
        <f t="shared" si="26"/>
        <v>2.3702316358520927</v>
      </c>
      <c r="K425" s="4">
        <f t="shared" si="27"/>
        <v>6.8887428283281276</v>
      </c>
      <c r="T425" s="4">
        <v>58.239310000000003</v>
      </c>
      <c r="U425" s="4">
        <f>T425*(12*(1-1/'Sources &amp; Notes'!B$67))/(1/'Sources &amp; Notes'!B$67-1/('Sources &amp; Notes'!B$67^(13)))*365/354+W425*1.05*365</f>
        <v>190.30233123411176</v>
      </c>
      <c r="V425" s="4">
        <f>T425*(12*(1-1/'Sources &amp; Notes'!B$67))/(1/'Sources &amp; Notes'!B$67-1/('Sources &amp; Notes'!B$67^(13)))*365/354+X425*1.05*365</f>
        <v>138.51404224041178</v>
      </c>
      <c r="W425" s="4">
        <v>0.32383926984657535</v>
      </c>
      <c r="X425" s="4">
        <v>0.18871000958904111</v>
      </c>
      <c r="Y425" s="4">
        <f t="shared" ref="Y425:Y429" si="51">V425/325/W425/1.05</f>
        <v>1.2534056029571747</v>
      </c>
      <c r="Z425" s="4">
        <f t="shared" si="47"/>
        <v>2.1509296521535961</v>
      </c>
    </row>
    <row r="426" spans="1:26" x14ac:dyDescent="0.25">
      <c r="A426" s="3">
        <v>1684</v>
      </c>
      <c r="B426" s="4">
        <v>4.75</v>
      </c>
      <c r="C426" s="4">
        <v>1.0973432463626438</v>
      </c>
      <c r="D426" s="4">
        <v>0.42423484429044611</v>
      </c>
      <c r="E426" s="4">
        <f t="shared" si="43"/>
        <v>4.1225109270089959</v>
      </c>
      <c r="F426" s="4">
        <f t="shared" si="44"/>
        <v>10.663455830404077</v>
      </c>
      <c r="G426" s="4">
        <v>4.4802153594723331</v>
      </c>
      <c r="H426" s="4">
        <v>1.9972057162039811</v>
      </c>
      <c r="I426" s="4">
        <v>0.66036664477532825</v>
      </c>
      <c r="J426" s="4">
        <f t="shared" si="26"/>
        <v>2.1364207684303671</v>
      </c>
      <c r="K426" s="4">
        <f t="shared" si="27"/>
        <v>6.4613677942163754</v>
      </c>
      <c r="T426" s="4">
        <v>58.239310000000003</v>
      </c>
      <c r="U426" s="4">
        <f>T426*(12*(1-1/'Sources &amp; Notes'!B$67))/(1/'Sources &amp; Notes'!B$67-1/('Sources &amp; Notes'!B$67^(13)))*365/354+W426*1.05*365</f>
        <v>192.33765149451176</v>
      </c>
      <c r="V426" s="4">
        <f>T426*(12*(1-1/'Sources &amp; Notes'!B$67))/(1/'Sources &amp; Notes'!B$67-1/('Sources &amp; Notes'!B$67^(13)))*365/354+X426*1.05*365</f>
        <v>139.70007719541178</v>
      </c>
      <c r="W426" s="4">
        <v>0.32914995545753423</v>
      </c>
      <c r="X426" s="4">
        <v>0.19180468657534247</v>
      </c>
      <c r="Y426" s="4">
        <f t="shared" si="51"/>
        <v>1.2437416709411242</v>
      </c>
      <c r="Z426" s="4">
        <f t="shared" si="47"/>
        <v>2.1343457394099876</v>
      </c>
    </row>
    <row r="427" spans="1:26" x14ac:dyDescent="0.25">
      <c r="A427" s="3">
        <v>1685</v>
      </c>
      <c r="B427" s="4">
        <v>3.99</v>
      </c>
      <c r="C427" s="4">
        <v>1.3090657436641924</v>
      </c>
      <c r="D427" s="4">
        <v>0.51973606037032838</v>
      </c>
      <c r="E427" s="4">
        <f t="shared" si="43"/>
        <v>2.9028335806599443</v>
      </c>
      <c r="F427" s="4">
        <f t="shared" si="44"/>
        <v>7.3114034021275724</v>
      </c>
      <c r="G427" s="4">
        <v>4.5094361186890888</v>
      </c>
      <c r="H427" s="4">
        <v>1.6845426515787376</v>
      </c>
      <c r="I427" s="4">
        <v>0.62844396643022271</v>
      </c>
      <c r="J427" s="4">
        <f t="shared" si="26"/>
        <v>2.5494760025180878</v>
      </c>
      <c r="K427" s="4">
        <f t="shared" si="27"/>
        <v>6.8338647434449165</v>
      </c>
      <c r="T427" s="4">
        <v>58.239310000000003</v>
      </c>
      <c r="U427" s="4">
        <f>T427*(12*(1-1/'Sources &amp; Notes'!B$67))/(1/'Sources &amp; Notes'!B$67-1/('Sources &amp; Notes'!B$67^(13)))*365/354+W427*1.05*365</f>
        <v>182.27624397996178</v>
      </c>
      <c r="V427" s="4">
        <f>T427*(12*(1-1/'Sources &amp; Notes'!B$67))/(1/'Sources &amp; Notes'!B$67-1/('Sources &amp; Notes'!B$67^(13)))*365/354+X427*1.05*365</f>
        <v>133.83701647791179</v>
      </c>
      <c r="W427" s="4">
        <v>0.30289709827671235</v>
      </c>
      <c r="X427" s="4">
        <v>0.17650641986301369</v>
      </c>
      <c r="Y427" s="4">
        <f t="shared" si="51"/>
        <v>1.2948172416130777</v>
      </c>
      <c r="Z427" s="4">
        <f t="shared" si="47"/>
        <v>2.2219950163152191</v>
      </c>
    </row>
    <row r="428" spans="1:26" x14ac:dyDescent="0.25">
      <c r="A428" s="3">
        <v>1686</v>
      </c>
      <c r="B428" s="4">
        <v>2.85</v>
      </c>
      <c r="C428" s="4">
        <v>1.4564075826798404</v>
      </c>
      <c r="D428" s="4">
        <v>0.66028940389818036</v>
      </c>
      <c r="E428" s="4">
        <f t="shared" si="43"/>
        <v>1.863685513976338</v>
      </c>
      <c r="F428" s="4">
        <f t="shared" si="44"/>
        <v>4.1107515859883001</v>
      </c>
      <c r="G428" s="4">
        <v>5.0176521072858815</v>
      </c>
      <c r="H428" s="4">
        <v>1.7276581053987488</v>
      </c>
      <c r="I428" s="4">
        <v>0.61478900173043516</v>
      </c>
      <c r="J428" s="4">
        <f t="shared" si="26"/>
        <v>2.7660080878966951</v>
      </c>
      <c r="K428" s="4">
        <f t="shared" si="27"/>
        <v>7.7729371852825224</v>
      </c>
      <c r="T428" s="4">
        <v>58.239310000000003</v>
      </c>
      <c r="U428" s="4">
        <f>T428*(12*(1-1/'Sources &amp; Notes'!B$67))/(1/'Sources &amp; Notes'!B$67-1/('Sources &amp; Notes'!B$67^(13)))*365/354+W428*1.05*365</f>
        <v>203.23246846881182</v>
      </c>
      <c r="V428" s="4">
        <f>T428*(12*(1-1/'Sources &amp; Notes'!B$67))/(1/'Sources &amp; Notes'!B$67-1/('Sources &amp; Notes'!B$67^(13)))*365/354+X428*1.05*365</f>
        <v>146.04878575041178</v>
      </c>
      <c r="W428" s="4">
        <v>0.35757739700821928</v>
      </c>
      <c r="X428" s="4">
        <v>0.20837013616438357</v>
      </c>
      <c r="Y428" s="4">
        <f t="shared" si="51"/>
        <v>1.196892737979629</v>
      </c>
      <c r="Z428" s="4">
        <f t="shared" si="47"/>
        <v>2.0539497531794138</v>
      </c>
    </row>
    <row r="429" spans="1:26" x14ac:dyDescent="0.25">
      <c r="A429" s="3">
        <v>1687</v>
      </c>
      <c r="B429" s="4">
        <v>2.85</v>
      </c>
      <c r="C429" s="4">
        <v>1.1466839446076842</v>
      </c>
      <c r="D429" s="4">
        <v>0.50223864869155854</v>
      </c>
      <c r="E429" s="4">
        <f t="shared" si="43"/>
        <v>2.3670739675476615</v>
      </c>
      <c r="F429" s="4">
        <f t="shared" si="44"/>
        <v>5.4043744370470526</v>
      </c>
      <c r="G429" s="4">
        <v>4.0302044899014495</v>
      </c>
      <c r="H429" s="4">
        <v>1.590485140375949</v>
      </c>
      <c r="I429" s="4">
        <v>0.55325406373411068</v>
      </c>
      <c r="J429" s="4">
        <f t="shared" ref="J429:J492" si="52">G429/H429/1.05</f>
        <v>2.4132825217562619</v>
      </c>
      <c r="K429" s="4">
        <f t="shared" ref="K429:K492" si="53">G429/I429/1.05</f>
        <v>6.9376625351404249</v>
      </c>
      <c r="T429" s="4">
        <v>58.239310000000003</v>
      </c>
      <c r="U429" s="4">
        <f>T429*(12*(1-1/'Sources &amp; Notes'!B$67))/(1/'Sources &amp; Notes'!B$67-1/('Sources &amp; Notes'!B$67^(13)))*365/354+W429*1.05*365</f>
        <v>208.24559325891178</v>
      </c>
      <c r="V429" s="4">
        <f>T429*(12*(1-1/'Sources &amp; Notes'!B$67))/(1/'Sources &amp; Notes'!B$67-1/('Sources &amp; Notes'!B$67^(13)))*365/354+X429*1.05*365</f>
        <v>148.97007359541178</v>
      </c>
      <c r="W429" s="4">
        <v>0.37065795745205482</v>
      </c>
      <c r="X429" s="4">
        <v>0.21599254410958904</v>
      </c>
      <c r="Y429" s="4">
        <f t="shared" si="51"/>
        <v>1.1777498133513087</v>
      </c>
      <c r="Z429" s="4">
        <f t="shared" si="47"/>
        <v>2.02109911712899</v>
      </c>
    </row>
    <row r="430" spans="1:26" x14ac:dyDescent="0.25">
      <c r="A430" s="3">
        <v>1688</v>
      </c>
      <c r="B430" s="4">
        <v>3.1349999999999998</v>
      </c>
      <c r="C430" s="4">
        <v>0.97802174166819056</v>
      </c>
      <c r="D430" s="4">
        <v>0.38478249694471478</v>
      </c>
      <c r="E430" s="4">
        <f t="shared" si="43"/>
        <v>3.0528097265216387</v>
      </c>
      <c r="F430" s="4">
        <f t="shared" si="44"/>
        <v>7.7594857079563839</v>
      </c>
      <c r="G430" s="4">
        <v>4.3491486642634616</v>
      </c>
      <c r="H430" s="4">
        <v>1.5739802387794826</v>
      </c>
      <c r="I430" s="4">
        <v>0.55639588413378027</v>
      </c>
      <c r="J430" s="4">
        <f t="shared" si="52"/>
        <v>2.6315745553003036</v>
      </c>
      <c r="K430" s="4">
        <f t="shared" si="53"/>
        <v>7.444423053858654</v>
      </c>
      <c r="T430" s="4">
        <v>58.239310000000003</v>
      </c>
      <c r="U430" s="4">
        <f>T430*(12*(1-1/'Sources &amp; Notes'!B$67))/(1/'Sources &amp; Notes'!B$67-1/('Sources &amp; Notes'!B$67^(13)))*365/354+W430*1.05*365</f>
        <v>192.33765149451176</v>
      </c>
      <c r="V430" s="4">
        <f>T430*(12*(1-1/'Sources &amp; Notes'!B$67))/(1/'Sources &amp; Notes'!B$67-1/('Sources &amp; Notes'!B$67^(13)))*365/354+X430*1.05*365</f>
        <v>139.70007719541178</v>
      </c>
      <c r="W430" s="4">
        <v>0.32914995545753423</v>
      </c>
      <c r="X430" s="4">
        <v>0.19180468657534247</v>
      </c>
      <c r="Y430" s="4">
        <f t="shared" ref="Y430" si="54">U430/325/W430/1.05</f>
        <v>1.7123709367752049</v>
      </c>
      <c r="Z430" s="4">
        <f t="shared" si="47"/>
        <v>2.1343457394099876</v>
      </c>
    </row>
    <row r="431" spans="1:26" x14ac:dyDescent="0.25">
      <c r="A431" s="3">
        <v>1689</v>
      </c>
      <c r="B431" s="4">
        <v>3.61</v>
      </c>
      <c r="C431" s="4">
        <v>1.1047708072877356</v>
      </c>
      <c r="D431" s="4">
        <v>0.45224197807280153</v>
      </c>
      <c r="E431" s="4">
        <f t="shared" si="43"/>
        <v>3.1120438876692655</v>
      </c>
      <c r="F431" s="4">
        <f t="shared" si="44"/>
        <v>7.6023354858530539</v>
      </c>
      <c r="G431" s="4">
        <v>4.6576736957993701</v>
      </c>
      <c r="H431" s="4">
        <v>1.7358591416105735</v>
      </c>
      <c r="I431" s="4">
        <v>0.56210899604983855</v>
      </c>
      <c r="J431" s="4">
        <f t="shared" si="52"/>
        <v>2.5554375951088946</v>
      </c>
      <c r="K431" s="4">
        <f t="shared" si="53"/>
        <v>7.8914938943475184</v>
      </c>
      <c r="T431" s="4">
        <v>58.239310000000003</v>
      </c>
      <c r="U431" s="4">
        <f>T431*(12*(1-1/'Sources &amp; Notes'!B$67))/(1/'Sources &amp; Notes'!B$67-1/('Sources &amp; Notes'!B$67^(13)))*365/354+W431*1.05*365</f>
        <v>208.24559325891178</v>
      </c>
      <c r="V431" s="4">
        <f>T431*(12*(1-1/'Sources &amp; Notes'!B$67))/(1/'Sources &amp; Notes'!B$67-1/('Sources &amp; Notes'!B$67^(13)))*365/354+X431*1.05*365</f>
        <v>148.97007359541178</v>
      </c>
      <c r="W431" s="4">
        <v>0.37065795745205482</v>
      </c>
      <c r="X431" s="4">
        <v>0.21599254410958904</v>
      </c>
      <c r="Y431" s="4">
        <f t="shared" ref="Y431:Y435" si="55">V431/325/W431/1.05</f>
        <v>1.1777498133513087</v>
      </c>
      <c r="Z431" s="4">
        <f t="shared" si="47"/>
        <v>2.02109911712899</v>
      </c>
    </row>
    <row r="432" spans="1:26" x14ac:dyDescent="0.25">
      <c r="A432" s="3">
        <v>1690</v>
      </c>
      <c r="B432" s="4">
        <v>3.61</v>
      </c>
      <c r="C432" s="4">
        <v>1.2189665221590333</v>
      </c>
      <c r="D432" s="4">
        <v>0.46323646040768218</v>
      </c>
      <c r="E432" s="4">
        <f t="shared" si="43"/>
        <v>2.8205001331830544</v>
      </c>
      <c r="F432" s="4">
        <f t="shared" si="44"/>
        <v>7.4219011929014851</v>
      </c>
      <c r="G432" s="4">
        <v>4.3180767941093015</v>
      </c>
      <c r="H432" s="4">
        <v>1.6657379800575087</v>
      </c>
      <c r="I432" s="4">
        <v>0.55919982845555094</v>
      </c>
      <c r="J432" s="4">
        <f t="shared" si="52"/>
        <v>2.4688481254932575</v>
      </c>
      <c r="K432" s="4">
        <f t="shared" si="53"/>
        <v>7.3541762360443785</v>
      </c>
      <c r="L432" s="4">
        <v>5.9837300000000003E-2</v>
      </c>
      <c r="M432" s="4">
        <v>1.3736247083300995E-2</v>
      </c>
      <c r="N432" s="4">
        <f>L432/M432/1.05</f>
        <v>4.1487244963134318</v>
      </c>
      <c r="T432" s="4">
        <v>58.239310000000003</v>
      </c>
      <c r="U432" s="4">
        <f>T432*(12*(1-1/'Sources &amp; Notes'!B$67))/(1/'Sources &amp; Notes'!B$67-1/('Sources &amp; Notes'!B$67^(13)))*365/354+W432*1.05*365</f>
        <v>194.36196364731177</v>
      </c>
      <c r="V432" s="4">
        <f>T432*(12*(1-1/'Sources &amp; Notes'!B$67))/(1/'Sources &amp; Notes'!B$67-1/('Sources &amp; Notes'!B$67^(13)))*365/354+X432*1.05*365</f>
        <v>140.87970221541178</v>
      </c>
      <c r="W432" s="4">
        <v>0.3344319180219178</v>
      </c>
      <c r="X432" s="4">
        <v>0.1948826383561644</v>
      </c>
      <c r="Y432" s="4">
        <f t="shared" si="55"/>
        <v>1.2344344841489645</v>
      </c>
      <c r="Z432" s="4">
        <f t="shared" si="47"/>
        <v>2.1183738874257521</v>
      </c>
    </row>
    <row r="433" spans="1:26" x14ac:dyDescent="0.25">
      <c r="A433" s="3">
        <v>1691</v>
      </c>
      <c r="B433" s="4">
        <v>2.85</v>
      </c>
      <c r="C433" s="4">
        <v>1.3097186344074103</v>
      </c>
      <c r="D433" s="4">
        <v>0.53697187481134034</v>
      </c>
      <c r="E433" s="4">
        <f t="shared" si="43"/>
        <v>2.0724189478405095</v>
      </c>
      <c r="F433" s="4">
        <f t="shared" si="44"/>
        <v>5.0548005242161915</v>
      </c>
      <c r="G433" s="4">
        <v>4.3147660990220906</v>
      </c>
      <c r="H433" s="4">
        <v>1.9217014272478821</v>
      </c>
      <c r="I433" s="4">
        <v>0.59941595140422987</v>
      </c>
      <c r="J433" s="4">
        <f t="shared" si="52"/>
        <v>2.1383660273244116</v>
      </c>
      <c r="K433" s="4">
        <f t="shared" si="53"/>
        <v>6.8555083278331113</v>
      </c>
      <c r="T433" s="4">
        <v>58.239310000000003</v>
      </c>
      <c r="U433" s="4">
        <f>T433*(12*(1-1/'Sources &amp; Notes'!B$67))/(1/'Sources &amp; Notes'!B$67-1/('Sources &amp; Notes'!B$67^(13)))*365/354+W433*1.05*365</f>
        <v>196.37549388561177</v>
      </c>
      <c r="V433" s="4">
        <f>T433*(12*(1-1/'Sources &amp; Notes'!B$67))/(1/'Sources &amp; Notes'!B$67-1/('Sources &amp; Notes'!B$67^(13)))*365/354+X433*1.05*365</f>
        <v>142.05303689541176</v>
      </c>
      <c r="W433" s="4">
        <v>0.33968574773698629</v>
      </c>
      <c r="X433" s="4">
        <v>0.19794417698630135</v>
      </c>
      <c r="Y433" s="4">
        <f t="shared" si="55"/>
        <v>1.2254639423767171</v>
      </c>
      <c r="Z433" s="4">
        <f t="shared" si="47"/>
        <v>2.1029799508563376</v>
      </c>
    </row>
    <row r="434" spans="1:26" x14ac:dyDescent="0.25">
      <c r="A434" s="3">
        <v>1692</v>
      </c>
      <c r="B434" s="4">
        <v>3.42</v>
      </c>
      <c r="C434" s="4">
        <v>1.2360369868477232</v>
      </c>
      <c r="D434" s="4">
        <v>0.49293473520959336</v>
      </c>
      <c r="E434" s="4">
        <f t="shared" si="43"/>
        <v>2.635149992921797</v>
      </c>
      <c r="F434" s="4">
        <f t="shared" si="44"/>
        <v>6.6076553841512835</v>
      </c>
      <c r="G434" s="4">
        <v>4.5026139980538504</v>
      </c>
      <c r="H434" s="4">
        <v>2.2092548008754851</v>
      </c>
      <c r="I434" s="4">
        <v>0.67481097019504377</v>
      </c>
      <c r="J434" s="4">
        <f t="shared" si="52"/>
        <v>1.9410182139113155</v>
      </c>
      <c r="K434" s="4">
        <f t="shared" si="53"/>
        <v>6.3546741192291138</v>
      </c>
      <c r="T434" s="4">
        <v>58.239310000000003</v>
      </c>
      <c r="U434" s="4">
        <f>T434*(12*(1-1/'Sources &amp; Notes'!B$67))/(1/'Sources &amp; Notes'!B$67-1/('Sources &amp; Notes'!B$67^(13)))*365/354+W434*1.05*365</f>
        <v>196.37549388561177</v>
      </c>
      <c r="V434" s="4">
        <f>T434*(12*(1-1/'Sources &amp; Notes'!B$67))/(1/'Sources &amp; Notes'!B$67-1/('Sources &amp; Notes'!B$67^(13)))*365/354+X434*1.05*365</f>
        <v>142.05303689541176</v>
      </c>
      <c r="W434" s="4">
        <v>0.33968574773698629</v>
      </c>
      <c r="X434" s="4">
        <v>0.19794417698630135</v>
      </c>
      <c r="Y434" s="4">
        <f t="shared" si="55"/>
        <v>1.2254639423767171</v>
      </c>
      <c r="Z434" s="4">
        <f t="shared" si="47"/>
        <v>2.1029799508563376</v>
      </c>
    </row>
    <row r="435" spans="1:26" x14ac:dyDescent="0.25">
      <c r="A435" s="3">
        <v>1693</v>
      </c>
      <c r="B435" s="4">
        <v>3.5</v>
      </c>
      <c r="C435" s="4">
        <v>1.2544285998697899</v>
      </c>
      <c r="D435" s="4">
        <v>0.59470773291922352</v>
      </c>
      <c r="E435" s="4">
        <f t="shared" si="43"/>
        <v>2.6572523407703987</v>
      </c>
      <c r="F435" s="4">
        <f t="shared" si="44"/>
        <v>5.6049940984811188</v>
      </c>
      <c r="G435" s="4">
        <v>4.2935208898685167</v>
      </c>
      <c r="H435" s="4">
        <v>2.385158360808648</v>
      </c>
      <c r="I435" s="4">
        <v>0.74702876088923942</v>
      </c>
      <c r="J435" s="4">
        <f t="shared" si="52"/>
        <v>1.7143798840988329</v>
      </c>
      <c r="K435" s="4">
        <f t="shared" si="53"/>
        <v>5.4737752122060135</v>
      </c>
      <c r="T435" s="4">
        <v>58.239310000000003</v>
      </c>
      <c r="U435" s="4">
        <f>T435*(12*(1-1/'Sources &amp; Notes'!B$67))/(1/'Sources &amp; Notes'!B$67-1/('Sources &amp; Notes'!B$67^(13)))*365/354+W435*1.05*365</f>
        <v>192.33765149451176</v>
      </c>
      <c r="V435" s="4">
        <f>T435*(12*(1-1/'Sources &amp; Notes'!B$67))/(1/'Sources &amp; Notes'!B$67-1/('Sources &amp; Notes'!B$67^(13)))*365/354+X435*1.05*365</f>
        <v>139.70007719541178</v>
      </c>
      <c r="W435" s="4">
        <v>0.32914995545753423</v>
      </c>
      <c r="X435" s="4">
        <v>0.19180468657534247</v>
      </c>
      <c r="Y435" s="4">
        <f t="shared" si="55"/>
        <v>1.2437416709411242</v>
      </c>
      <c r="Z435" s="4">
        <f t="shared" si="47"/>
        <v>2.1343457394099876</v>
      </c>
    </row>
    <row r="436" spans="1:26" x14ac:dyDescent="0.25">
      <c r="A436" s="3">
        <v>1694</v>
      </c>
      <c r="B436" s="4">
        <v>3.61</v>
      </c>
      <c r="C436" s="4">
        <v>1.5579003732745842</v>
      </c>
      <c r="D436" s="4">
        <v>0.67801494874694312</v>
      </c>
      <c r="E436" s="4">
        <f t="shared" si="43"/>
        <v>2.2068774724462203</v>
      </c>
      <c r="F436" s="4">
        <f t="shared" si="44"/>
        <v>5.0708251262737942</v>
      </c>
      <c r="G436" s="4">
        <v>4.5892447446211424</v>
      </c>
      <c r="H436" s="4">
        <v>1.8577932441790639</v>
      </c>
      <c r="I436" s="4">
        <v>0.64650689825456331</v>
      </c>
      <c r="J436" s="4">
        <f t="shared" si="52"/>
        <v>2.3526349308708605</v>
      </c>
      <c r="K436" s="4">
        <f t="shared" si="53"/>
        <v>6.7604990641114382</v>
      </c>
      <c r="T436" s="4">
        <v>58.239310000000003</v>
      </c>
      <c r="U436" s="4">
        <f>T436*(12*(1-1/'Sources &amp; Notes'!B$67))/(1/'Sources &amp; Notes'!B$67-1/('Sources &amp; Notes'!B$67^(13)))*365/354+W436*1.05*365</f>
        <v>198.37852729386177</v>
      </c>
      <c r="V436" s="4">
        <f>T436*(12*(1-1/'Sources &amp; Notes'!B$67))/(1/'Sources &amp; Notes'!B$67-1/('Sources &amp; Notes'!B$67^(13)))*365/354+X436*1.05*365</f>
        <v>143.22026146791177</v>
      </c>
      <c r="W436" s="4">
        <v>0.34491218846301369</v>
      </c>
      <c r="X436" s="4">
        <v>0.20098977273972604</v>
      </c>
      <c r="Y436" s="4">
        <f t="shared" ref="Y436" si="56">U436/325/W436/1.05</f>
        <v>1.6854406343291299</v>
      </c>
      <c r="Z436" s="4">
        <f t="shared" si="47"/>
        <v>2.0881314913576658</v>
      </c>
    </row>
    <row r="437" spans="1:26" x14ac:dyDescent="0.25">
      <c r="A437" s="3">
        <v>1695</v>
      </c>
      <c r="B437" s="4">
        <v>3.61</v>
      </c>
      <c r="C437" s="4">
        <v>1.6620923866470669</v>
      </c>
      <c r="D437" s="4">
        <v>0.76398861776662841</v>
      </c>
      <c r="E437" s="4">
        <f t="shared" si="43"/>
        <v>2.0685343761371144</v>
      </c>
      <c r="F437" s="4">
        <f t="shared" si="44"/>
        <v>4.5001917019992232</v>
      </c>
      <c r="G437" s="4">
        <v>3.9206149443142277</v>
      </c>
      <c r="H437" s="4">
        <v>2.1101742823871539</v>
      </c>
      <c r="I437" s="4">
        <v>0.6484311572677075</v>
      </c>
      <c r="J437" s="4">
        <f t="shared" si="52"/>
        <v>1.7694836989298102</v>
      </c>
      <c r="K437" s="4">
        <f t="shared" si="53"/>
        <v>5.7583892333591464</v>
      </c>
      <c r="T437" s="4">
        <v>58.239310000000003</v>
      </c>
      <c r="U437" s="4">
        <f>T437*(12*(1-1/'Sources &amp; Notes'!B$67))/(1/'Sources &amp; Notes'!B$67-1/('Sources &amp; Notes'!B$67^(13)))*365/354+W437*1.05*365</f>
        <v>208.24559325891178</v>
      </c>
      <c r="V437" s="4">
        <f>T437*(12*(1-1/'Sources &amp; Notes'!B$67))/(1/'Sources &amp; Notes'!B$67-1/('Sources &amp; Notes'!B$67^(13)))*365/354+X437*1.05*365</f>
        <v>148.97007359541178</v>
      </c>
      <c r="W437" s="4">
        <v>0.37065795745205482</v>
      </c>
      <c r="X437" s="4">
        <v>0.21599254410958904</v>
      </c>
      <c r="Y437" s="4">
        <f t="shared" ref="Y437:Y441" si="57">V437/325/W437/1.05</f>
        <v>1.1777498133513087</v>
      </c>
      <c r="Z437" s="4">
        <f t="shared" si="47"/>
        <v>2.02109911712899</v>
      </c>
    </row>
    <row r="438" spans="1:26" x14ac:dyDescent="0.25">
      <c r="A438" s="3">
        <v>1696</v>
      </c>
      <c r="B438" s="4">
        <v>3.61</v>
      </c>
      <c r="C438" s="4">
        <v>1.8142860579314435</v>
      </c>
      <c r="D438" s="4">
        <v>0.77828909725358553</v>
      </c>
      <c r="E438" s="4">
        <f t="shared" si="43"/>
        <v>1.8950127644232568</v>
      </c>
      <c r="F438" s="4">
        <f t="shared" si="44"/>
        <v>4.4175040485952266</v>
      </c>
      <c r="G438" s="4">
        <v>4.2979267133840739</v>
      </c>
      <c r="H438" s="4">
        <v>2.1371390866283577</v>
      </c>
      <c r="I438" s="4">
        <v>0.69556694406976671</v>
      </c>
      <c r="J438" s="4">
        <f t="shared" si="52"/>
        <v>1.9153004884740414</v>
      </c>
      <c r="K438" s="4">
        <f t="shared" si="53"/>
        <v>5.8847873255829972</v>
      </c>
      <c r="T438" s="4">
        <v>63.716279999999998</v>
      </c>
      <c r="U438" s="4">
        <f>T438*(12*(1-1/'Sources &amp; Notes'!B$67))/(1/'Sources &amp; Notes'!B$67-1/('Sources &amp; Notes'!B$67^(13)))*365/354+W438*1.05*365</f>
        <v>221.98671824113816</v>
      </c>
      <c r="V438" s="4">
        <f>T438*(12*(1-1/'Sources &amp; Notes'!B$67))/(1/'Sources &amp; Notes'!B$67-1/('Sources &amp; Notes'!B$67^(13)))*365/354+X438*1.05*365</f>
        <v>159.57482760703817</v>
      </c>
      <c r="W438" s="4">
        <v>0.39027012888219176</v>
      </c>
      <c r="X438" s="4">
        <v>0.22742109917808218</v>
      </c>
      <c r="Y438" s="4">
        <f t="shared" si="57"/>
        <v>1.1981919901929363</v>
      </c>
      <c r="Z438" s="4">
        <f t="shared" si="47"/>
        <v>2.056179238110349</v>
      </c>
    </row>
    <row r="439" spans="1:26" x14ac:dyDescent="0.25">
      <c r="A439" s="3">
        <v>1697</v>
      </c>
      <c r="B439" s="4">
        <v>3.61</v>
      </c>
      <c r="C439" s="4">
        <v>1.6961646010629023</v>
      </c>
      <c r="D439" s="4">
        <v>0.75929132754040218</v>
      </c>
      <c r="E439" s="4">
        <f t="shared" si="43"/>
        <v>2.0269820723417729</v>
      </c>
      <c r="F439" s="4">
        <f t="shared" si="44"/>
        <v>4.5280317493318076</v>
      </c>
      <c r="G439" s="4">
        <v>4.4274698491680251</v>
      </c>
      <c r="H439" s="4">
        <v>2.3357373662972924</v>
      </c>
      <c r="I439" s="4">
        <v>0.73903947853234842</v>
      </c>
      <c r="J439" s="4">
        <f t="shared" si="52"/>
        <v>1.8052705806873246</v>
      </c>
      <c r="K439" s="4">
        <f t="shared" si="53"/>
        <v>5.7055652290218344</v>
      </c>
      <c r="T439" s="4">
        <v>63.716279999999998</v>
      </c>
      <c r="U439" s="4">
        <f>T439*(12*(1-1/'Sources &amp; Notes'!B$67))/(1/'Sources &amp; Notes'!B$67-1/('Sources &amp; Notes'!B$67^(13)))*365/354+W439*1.05*365</f>
        <v>233.34036728773816</v>
      </c>
      <c r="V439" s="4">
        <f>T439*(12*(1-1/'Sources &amp; Notes'!B$67))/(1/'Sources &amp; Notes'!B$67-1/('Sources &amp; Notes'!B$67^(13)))*365/354+X439*1.05*365</f>
        <v>166.19090123203816</v>
      </c>
      <c r="W439" s="4">
        <v>0.41989478392876711</v>
      </c>
      <c r="X439" s="4">
        <v>0.24468417452054789</v>
      </c>
      <c r="Y439" s="4">
        <f t="shared" si="57"/>
        <v>1.159829373015709</v>
      </c>
      <c r="Z439" s="4">
        <f t="shared" si="47"/>
        <v>1.9903465556403246</v>
      </c>
    </row>
    <row r="440" spans="1:26" x14ac:dyDescent="0.25">
      <c r="A440" s="3">
        <v>1698</v>
      </c>
      <c r="B440" s="4">
        <v>3.61</v>
      </c>
      <c r="C440" s="4">
        <v>1.4937244186861331</v>
      </c>
      <c r="D440" s="4">
        <v>0.65032485919316518</v>
      </c>
      <c r="E440" s="4">
        <f t="shared" si="43"/>
        <v>2.301693133676797</v>
      </c>
      <c r="F440" s="4">
        <f t="shared" si="44"/>
        <v>5.286735067087486</v>
      </c>
      <c r="G440" s="4">
        <v>4.4293034521666721</v>
      </c>
      <c r="H440" s="4">
        <v>2.2124723755484248</v>
      </c>
      <c r="I440" s="4">
        <v>0.74993615577124384</v>
      </c>
      <c r="J440" s="4">
        <f t="shared" si="52"/>
        <v>1.9066381514088224</v>
      </c>
      <c r="K440" s="4">
        <f t="shared" si="53"/>
        <v>5.624991151174056</v>
      </c>
      <c r="T440" s="4">
        <v>63.716279999999998</v>
      </c>
      <c r="U440" s="4">
        <f>T440*(12*(1-1/'Sources &amp; Notes'!B$67))/(1/'Sources &amp; Notes'!B$67-1/('Sources &amp; Notes'!B$67^(13)))*365/354+W440*1.05*365</f>
        <v>227.69865640243816</v>
      </c>
      <c r="V440" s="4">
        <f>T440*(12*(1-1/'Sources &amp; Notes'!B$67))/(1/'Sources &amp; Notes'!B$67-1/('Sources &amp; Notes'!B$67^(13)))*365/354+X440*1.05*365</f>
        <v>162.90332246203818</v>
      </c>
      <c r="W440" s="4">
        <v>0.40517407711780817</v>
      </c>
      <c r="X440" s="4">
        <v>0.23610601726027397</v>
      </c>
      <c r="Y440" s="4">
        <f t="shared" si="57"/>
        <v>1.1781908085307484</v>
      </c>
      <c r="Z440" s="4">
        <f t="shared" si="47"/>
        <v>2.021856024909749</v>
      </c>
    </row>
    <row r="441" spans="1:26" x14ac:dyDescent="0.25">
      <c r="A441" s="3">
        <v>1699</v>
      </c>
      <c r="B441" s="4">
        <v>3.61</v>
      </c>
      <c r="C441" s="4">
        <v>1.4513368624342304</v>
      </c>
      <c r="D441" s="4">
        <v>0.56513646425473407</v>
      </c>
      <c r="E441" s="4">
        <f t="shared" si="43"/>
        <v>2.3689160849458135</v>
      </c>
      <c r="F441" s="4">
        <f t="shared" si="44"/>
        <v>6.0836549321395825</v>
      </c>
      <c r="G441" s="4">
        <v>4.483421897733157</v>
      </c>
      <c r="H441" s="4">
        <v>1.8854326015988463</v>
      </c>
      <c r="I441" s="4">
        <v>0.65808238995533308</v>
      </c>
      <c r="J441" s="4">
        <f t="shared" si="52"/>
        <v>2.2646927889481838</v>
      </c>
      <c r="K441" s="4">
        <f t="shared" si="53"/>
        <v>6.4884362232797921</v>
      </c>
      <c r="T441" s="4">
        <v>63.716279999999998</v>
      </c>
      <c r="U441" s="4">
        <f>T441*(12*(1-1/'Sources &amp; Notes'!B$67))/(1/'Sources &amp; Notes'!B$67-1/('Sources &amp; Notes'!B$67^(13)))*365/354+W441*1.05*365</f>
        <v>258.45469236658818</v>
      </c>
      <c r="V441" s="4">
        <f>T441*(12*(1-1/'Sources &amp; Notes'!B$67))/(1/'Sources &amp; Notes'!B$67-1/('Sources &amp; Notes'!B$67^(13)))*365/354+X441*1.05*365</f>
        <v>180.82570499953817</v>
      </c>
      <c r="W441" s="4">
        <v>0.48542466019452052</v>
      </c>
      <c r="X441" s="4">
        <v>0.28287022479452051</v>
      </c>
      <c r="Y441" s="4">
        <f t="shared" si="57"/>
        <v>1.0916053906500811</v>
      </c>
      <c r="Z441" s="4">
        <f t="shared" si="47"/>
        <v>1.8732695397959997</v>
      </c>
    </row>
    <row r="442" spans="1:26" x14ac:dyDescent="0.25">
      <c r="A442" s="3">
        <v>1700</v>
      </c>
      <c r="B442" s="4">
        <v>3.61</v>
      </c>
      <c r="C442" s="4">
        <v>1.236622268689316</v>
      </c>
      <c r="D442" s="4">
        <v>0.54986221754641285</v>
      </c>
      <c r="E442" s="4">
        <f t="shared" si="43"/>
        <v>2.7802307342720276</v>
      </c>
      <c r="F442" s="4">
        <f t="shared" si="44"/>
        <v>6.2526486242983852</v>
      </c>
      <c r="G442" s="4">
        <v>4.4603954441339591</v>
      </c>
      <c r="H442" s="4">
        <v>1.701817921333745</v>
      </c>
      <c r="I442" s="4">
        <v>0.64322153248456526</v>
      </c>
      <c r="J442" s="4">
        <f t="shared" si="52"/>
        <v>2.4961516786418203</v>
      </c>
      <c r="K442" s="4">
        <f t="shared" si="53"/>
        <v>6.6042497748346065</v>
      </c>
      <c r="L442" s="4">
        <v>6.0891800000000003E-2</v>
      </c>
      <c r="M442" s="4">
        <v>1.370721424753907E-2</v>
      </c>
      <c r="N442" s="4">
        <f>L442/M442/1.05</f>
        <v>4.2307787292813437</v>
      </c>
      <c r="T442" s="4">
        <v>63.716279999999998</v>
      </c>
      <c r="U442" s="4">
        <f>T442*(12*(1-1/'Sources &amp; Notes'!B$67))/(1/'Sources &amp; Notes'!B$67-1/('Sources &amp; Notes'!B$67^(13)))*365/354+W442*1.05*365</f>
        <v>249.68226746338823</v>
      </c>
      <c r="V442" s="4">
        <f>T442*(12*(1-1/'Sources &amp; Notes'!B$67))/(1/'Sources &amp; Notes'!B$67-1/('Sources &amp; Notes'!B$67^(13)))*365/354+X442*1.05*365</f>
        <v>175.71377264953816</v>
      </c>
      <c r="W442" s="4">
        <v>0.46253509749863025</v>
      </c>
      <c r="X442" s="4">
        <v>0.26953184945205477</v>
      </c>
      <c r="Y442" s="4">
        <f t="shared" ref="Y442" si="58">U442/325/W442/1.05</f>
        <v>1.581868386207228</v>
      </c>
      <c r="Z442" s="4">
        <f t="shared" si="47"/>
        <v>1.9103944685244152</v>
      </c>
    </row>
    <row r="443" spans="1:26" x14ac:dyDescent="0.25">
      <c r="A443" s="3">
        <v>1701</v>
      </c>
      <c r="B443" s="4">
        <v>3.61</v>
      </c>
      <c r="C443" s="4">
        <v>1.4091098051972277</v>
      </c>
      <c r="D443" s="4">
        <v>0.60511410973728719</v>
      </c>
      <c r="E443" s="4">
        <f t="shared" si="43"/>
        <v>2.4399058365888107</v>
      </c>
      <c r="F443" s="4">
        <f t="shared" si="44"/>
        <v>5.6817304088114904</v>
      </c>
      <c r="G443" s="4">
        <v>4.5076244521312878</v>
      </c>
      <c r="H443" s="4">
        <v>1.6388154164143454</v>
      </c>
      <c r="I443" s="4">
        <v>0.58903794317958325</v>
      </c>
      <c r="J443" s="4">
        <f t="shared" si="52"/>
        <v>2.6195602175193731</v>
      </c>
      <c r="K443" s="4">
        <f t="shared" si="53"/>
        <v>7.288113980439527</v>
      </c>
      <c r="T443" s="4">
        <v>63.716279999999998</v>
      </c>
      <c r="U443" s="4">
        <f>T443*(12*(1-1/'Sources &amp; Notes'!B$67))/(1/'Sources &amp; Notes'!B$67-1/('Sources &amp; Notes'!B$67^(13)))*365/354+W443*1.05*365</f>
        <v>293.75609490613817</v>
      </c>
      <c r="V443" s="4">
        <f>T443*(12*(1-1/'Sources &amp; Notes'!B$67))/(1/'Sources &amp; Notes'!B$67-1/('Sources &amp; Notes'!B$67^(13)))*365/354+X443*1.05*365</f>
        <v>201.39680472703819</v>
      </c>
      <c r="W443" s="4">
        <v>0.57753529956712324</v>
      </c>
      <c r="X443" s="4">
        <v>0.33654563178082192</v>
      </c>
      <c r="Y443" s="4">
        <f t="shared" ref="Y443:Y447" si="59">V443/325/W443/1.05</f>
        <v>1.0218834886599122</v>
      </c>
      <c r="Z443" s="4">
        <f t="shared" si="47"/>
        <v>1.7536218896172</v>
      </c>
    </row>
    <row r="444" spans="1:26" x14ac:dyDescent="0.25">
      <c r="A444" s="3">
        <v>1702</v>
      </c>
      <c r="B444" s="4">
        <v>3.61</v>
      </c>
      <c r="C444" s="4">
        <v>1.3644684159391767</v>
      </c>
      <c r="D444" s="4">
        <v>0.65386597589487239</v>
      </c>
      <c r="E444" s="4">
        <f t="shared" si="43"/>
        <v>2.519732371913324</v>
      </c>
      <c r="F444" s="4">
        <f t="shared" si="44"/>
        <v>5.258103900252503</v>
      </c>
      <c r="G444" s="4">
        <v>4.6902420218263954</v>
      </c>
      <c r="H444" s="4">
        <v>1.6421022297858008</v>
      </c>
      <c r="I444" s="4">
        <v>0.60655179944840376</v>
      </c>
      <c r="J444" s="4">
        <f t="shared" si="52"/>
        <v>2.7202308617697066</v>
      </c>
      <c r="K444" s="4">
        <f t="shared" si="53"/>
        <v>7.3644116919715152</v>
      </c>
      <c r="T444" s="4">
        <v>63.716279999999998</v>
      </c>
      <c r="U444" s="4">
        <f>T444*(12*(1-1/'Sources &amp; Notes'!B$67))/(1/'Sources &amp; Notes'!B$67-1/('Sources &amp; Notes'!B$67^(13)))*365/354+W444*1.05*365</f>
        <v>351.75156344203822</v>
      </c>
      <c r="V444" s="4">
        <f>T444*(12*(1-1/'Sources &amp; Notes'!B$67))/(1/'Sources &amp; Notes'!B$67-1/('Sources &amp; Notes'!B$67^(13)))*365/354+X444*1.05*365</f>
        <v>235.19235063703815</v>
      </c>
      <c r="W444" s="4">
        <v>0.72886072301369864</v>
      </c>
      <c r="X444" s="4">
        <v>0.42472709534246567</v>
      </c>
      <c r="Y444" s="4">
        <f t="shared" si="59"/>
        <v>0.94559678104945244</v>
      </c>
      <c r="Z444" s="4">
        <f t="shared" si="47"/>
        <v>1.6227087018298374</v>
      </c>
    </row>
    <row r="445" spans="1:26" x14ac:dyDescent="0.25">
      <c r="A445" s="3">
        <v>1703</v>
      </c>
      <c r="B445" s="4">
        <v>3.61</v>
      </c>
      <c r="C445" s="4">
        <v>1.4567030560228877</v>
      </c>
      <c r="D445" s="4">
        <v>0.62048581868651043</v>
      </c>
      <c r="E445" s="4">
        <f t="shared" si="43"/>
        <v>2.3601894867180251</v>
      </c>
      <c r="F445" s="4">
        <f t="shared" si="44"/>
        <v>5.5409731126059389</v>
      </c>
      <c r="G445" s="4">
        <v>4.6751828477961803</v>
      </c>
      <c r="H445" s="4">
        <v>1.8615283618935523</v>
      </c>
      <c r="I445" s="4">
        <v>0.62573913196570052</v>
      </c>
      <c r="J445" s="4">
        <f t="shared" si="52"/>
        <v>2.3918814154462122</v>
      </c>
      <c r="K445" s="4">
        <f t="shared" si="53"/>
        <v>7.1156730747395276</v>
      </c>
      <c r="T445" s="4">
        <v>63.716279999999998</v>
      </c>
      <c r="U445" s="4">
        <f>T445*(12*(1-1/'Sources &amp; Notes'!B$67))/(1/'Sources &amp; Notes'!B$67-1/('Sources &amp; Notes'!B$67^(13)))*365/354+W445*1.05*365</f>
        <v>308.92006626748815</v>
      </c>
      <c r="V445" s="4">
        <f>T445*(12*(1-1/'Sources &amp; Notes'!B$67))/(1/'Sources &amp; Notes'!B$67-1/('Sources &amp; Notes'!B$67^(13)))*365/354+X445*1.05*365</f>
        <v>210.23326436953818</v>
      </c>
      <c r="W445" s="4">
        <v>0.61710208720273962</v>
      </c>
      <c r="X445" s="4">
        <v>0.35960227794520544</v>
      </c>
      <c r="Y445" s="4">
        <f t="shared" si="59"/>
        <v>0.99832456695980787</v>
      </c>
      <c r="Z445" s="4">
        <f t="shared" si="47"/>
        <v>1.7131931908132747</v>
      </c>
    </row>
    <row r="446" spans="1:26" x14ac:dyDescent="0.25">
      <c r="A446" s="3">
        <v>1704</v>
      </c>
      <c r="B446" s="4">
        <v>3.61</v>
      </c>
      <c r="C446" s="4">
        <v>1.3570065466491203</v>
      </c>
      <c r="D446" s="4">
        <v>0.57015312012858921</v>
      </c>
      <c r="E446" s="4">
        <f t="shared" si="43"/>
        <v>2.533587805147282</v>
      </c>
      <c r="F446" s="4">
        <f t="shared" si="44"/>
        <v>6.0301261480772546</v>
      </c>
      <c r="G446" s="4">
        <v>4.5774475415528402</v>
      </c>
      <c r="H446" s="4">
        <v>1.674571985525551</v>
      </c>
      <c r="I446" s="4">
        <v>0.59974105475182427</v>
      </c>
      <c r="J446" s="4">
        <f t="shared" si="52"/>
        <v>2.6033361878616144</v>
      </c>
      <c r="K446" s="4">
        <f t="shared" si="53"/>
        <v>7.2689268386035604</v>
      </c>
      <c r="T446" s="4">
        <v>63.716279999999998</v>
      </c>
      <c r="U446" s="4">
        <f>T446*(12*(1-1/'Sources &amp; Notes'!B$67))/(1/'Sources &amp; Notes'!B$67-1/('Sources &amp; Notes'!B$67^(13)))*365/354+W446*1.05*365</f>
        <v>193.99331649748819</v>
      </c>
      <c r="V446" s="4">
        <f>T446*(12*(1-1/'Sources &amp; Notes'!B$67))/(1/'Sources &amp; Notes'!B$67-1/('Sources &amp; Notes'!B$67^(13)))*365/354+X446*1.05*365</f>
        <v>143.26229645953816</v>
      </c>
      <c r="W446" s="4">
        <v>0.31722798473698638</v>
      </c>
      <c r="X446" s="4">
        <v>0.18485741712328765</v>
      </c>
      <c r="Y446" s="4">
        <f t="shared" si="59"/>
        <v>1.3233897183104875</v>
      </c>
      <c r="Z446" s="4">
        <f t="shared" si="47"/>
        <v>2.2710273674401407</v>
      </c>
    </row>
    <row r="447" spans="1:26" x14ac:dyDescent="0.25">
      <c r="A447" s="3">
        <v>1705</v>
      </c>
      <c r="B447" s="4">
        <v>3.61</v>
      </c>
      <c r="C447" s="4">
        <v>1.2530342577939744</v>
      </c>
      <c r="D447" s="4">
        <v>0.54122859480520458</v>
      </c>
      <c r="E447" s="4">
        <f t="shared" si="43"/>
        <v>2.7438158348105866</v>
      </c>
      <c r="F447" s="4">
        <f t="shared" si="44"/>
        <v>6.3523902304767441</v>
      </c>
      <c r="G447" s="4">
        <v>4.4127847855746785</v>
      </c>
      <c r="H447" s="4">
        <v>1.561919903338302</v>
      </c>
      <c r="I447" s="4">
        <v>0.58806368643263784</v>
      </c>
      <c r="J447" s="4">
        <f t="shared" si="52"/>
        <v>2.6906963460516966</v>
      </c>
      <c r="K447" s="4">
        <f t="shared" si="53"/>
        <v>7.146593598105464</v>
      </c>
      <c r="T447" s="4">
        <v>63.716279999999998</v>
      </c>
      <c r="U447" s="4">
        <f>T447*(12*(1-1/'Sources &amp; Notes'!B$67))/(1/'Sources &amp; Notes'!B$67-1/('Sources &amp; Notes'!B$67^(13)))*365/354+W447*1.05*365</f>
        <v>177.23315433748817</v>
      </c>
      <c r="V447" s="4">
        <f>T447*(12*(1-1/'Sources &amp; Notes'!B$67))/(1/'Sources &amp; Notes'!B$67-1/('Sources &amp; Notes'!B$67^(13)))*365/354+X447*1.05*365</f>
        <v>133.49569016953819</v>
      </c>
      <c r="W447" s="4">
        <v>0.27349631569589039</v>
      </c>
      <c r="X447" s="4">
        <v>0.15937377383561643</v>
      </c>
      <c r="Y447" s="4">
        <f t="shared" si="59"/>
        <v>1.4303525832646329</v>
      </c>
      <c r="Z447" s="4">
        <f t="shared" si="47"/>
        <v>2.4545830361805292</v>
      </c>
    </row>
    <row r="448" spans="1:26" x14ac:dyDescent="0.25">
      <c r="A448" s="3">
        <v>1706</v>
      </c>
      <c r="B448" s="4">
        <v>3.61</v>
      </c>
      <c r="C448" s="4">
        <v>1.2609896108390994</v>
      </c>
      <c r="D448" s="4">
        <v>0.57807366959836148</v>
      </c>
      <c r="E448" s="4">
        <f t="shared" si="43"/>
        <v>2.7265056020623586</v>
      </c>
      <c r="F448" s="4">
        <f t="shared" si="44"/>
        <v>5.9475036122713982</v>
      </c>
      <c r="G448" s="4">
        <v>4.5618056856985021</v>
      </c>
      <c r="H448" s="4">
        <v>1.5865735381186088</v>
      </c>
      <c r="I448" s="4">
        <v>0.6217436401626919</v>
      </c>
      <c r="J448" s="4">
        <f t="shared" si="52"/>
        <v>2.7383394082535064</v>
      </c>
      <c r="K448" s="4">
        <f t="shared" si="53"/>
        <v>6.9877302522717173</v>
      </c>
      <c r="T448" s="4">
        <v>63.716279999999998</v>
      </c>
      <c r="U448" s="4">
        <f>T448*(12*(1-1/'Sources &amp; Notes'!B$67))/(1/'Sources &amp; Notes'!B$67-1/('Sources &amp; Notes'!B$67^(13)))*365/354+W448*1.05*365</f>
        <v>198.78192234748818</v>
      </c>
      <c r="V448" s="4">
        <f>T448*(12*(1-1/'Sources &amp; Notes'!B$67))/(1/'Sources &amp; Notes'!B$67-1/('Sources &amp; Notes'!B$67^(13)))*365/354+X448*1.05*365</f>
        <v>146.05274800453816</v>
      </c>
      <c r="W448" s="4">
        <v>0.32972271624383565</v>
      </c>
      <c r="X448" s="4">
        <v>0.19213843876712328</v>
      </c>
      <c r="Y448" s="4">
        <f t="shared" ref="Y448" si="60">U448/325/W448/1.05</f>
        <v>1.7666696865599945</v>
      </c>
      <c r="Z448" s="4">
        <f t="shared" si="47"/>
        <v>2.2275261706723786</v>
      </c>
    </row>
    <row r="449" spans="1:26" x14ac:dyDescent="0.25">
      <c r="A449" s="3">
        <v>1707</v>
      </c>
      <c r="B449" s="4">
        <v>3.3439999999999999</v>
      </c>
      <c r="C449" s="4">
        <v>1.363350750621348</v>
      </c>
      <c r="D449" s="4">
        <v>0.68910851238055448</v>
      </c>
      <c r="E449" s="4">
        <f t="shared" si="43"/>
        <v>2.3359813337180082</v>
      </c>
      <c r="F449" s="4">
        <f t="shared" si="44"/>
        <v>4.621568080417422</v>
      </c>
      <c r="G449" s="4">
        <v>4.5192010815592347</v>
      </c>
      <c r="H449" s="4">
        <v>1.6731618437207547</v>
      </c>
      <c r="I449" s="4">
        <v>0.59373788644938785</v>
      </c>
      <c r="J449" s="4">
        <f t="shared" si="52"/>
        <v>2.5723757962859319</v>
      </c>
      <c r="K449" s="4">
        <f t="shared" si="53"/>
        <v>7.2489917323530966</v>
      </c>
      <c r="T449" s="4">
        <v>93.062150000000003</v>
      </c>
      <c r="U449" s="4">
        <f>T449*(12*(1-1/'Sources &amp; Notes'!B$67))/(1/'Sources &amp; Notes'!B$67-1/('Sources &amp; Notes'!B$67^(13)))*365/354+W449*1.05*365</f>
        <v>374.4627463364406</v>
      </c>
      <c r="V449" s="4">
        <f>T449*(12*(1-1/'Sources &amp; Notes'!B$67))/(1/'Sources &amp; Notes'!B$67-1/('Sources &amp; Notes'!B$67^(13)))*365/354+X449*1.05*365</f>
        <v>262.34389121439062</v>
      </c>
      <c r="W449" s="4">
        <v>0.70109455581095892</v>
      </c>
      <c r="X449" s="4">
        <v>0.408546988630137</v>
      </c>
      <c r="Y449" s="4">
        <f t="shared" ref="Y449:Y453" si="61">V449/325/W449/1.05</f>
        <v>1.0965329871927398</v>
      </c>
      <c r="Z449" s="4">
        <f t="shared" si="47"/>
        <v>1.8817255517306934</v>
      </c>
    </row>
    <row r="450" spans="1:26" x14ac:dyDescent="0.25">
      <c r="A450" s="3">
        <v>1708</v>
      </c>
      <c r="B450" s="4">
        <v>3.3439999999999999</v>
      </c>
      <c r="C450" s="4">
        <v>1.5184324295420335</v>
      </c>
      <c r="D450" s="4">
        <v>0.75776352816507697</v>
      </c>
      <c r="E450" s="4">
        <f t="shared" si="43"/>
        <v>2.0974011373837982</v>
      </c>
      <c r="F450" s="4">
        <f t="shared" si="44"/>
        <v>4.2028440092304251</v>
      </c>
      <c r="G450" s="4">
        <v>4.6133120037741451</v>
      </c>
      <c r="H450" s="4">
        <v>2.1048129119135726</v>
      </c>
      <c r="I450" s="4">
        <v>0.69177202977354624</v>
      </c>
      <c r="J450" s="4">
        <f t="shared" si="52"/>
        <v>2.0874209080133723</v>
      </c>
      <c r="K450" s="4">
        <f t="shared" si="53"/>
        <v>6.3512693353953162</v>
      </c>
      <c r="T450" s="4">
        <v>93.062150000000003</v>
      </c>
      <c r="U450" s="4">
        <f>T450*(12*(1-1/'Sources &amp; Notes'!B$67))/(1/'Sources &amp; Notes'!B$67-1/('Sources &amp; Notes'!B$67^(13)))*365/354+W450*1.05*365</f>
        <v>297.57889375734061</v>
      </c>
      <c r="V450" s="4">
        <f>T450*(12*(1-1/'Sources &amp; Notes'!B$67))/(1/'Sources &amp; Notes'!B$67-1/('Sources &amp; Notes'!B$67^(13)))*365/354+X450*1.05*365</f>
        <v>217.54156101939063</v>
      </c>
      <c r="W450" s="4">
        <v>0.50048437295616433</v>
      </c>
      <c r="X450" s="4">
        <v>0.29164593136986305</v>
      </c>
      <c r="Y450" s="4">
        <f t="shared" si="61"/>
        <v>1.2737349302841972</v>
      </c>
      <c r="Z450" s="4">
        <f t="shared" si="47"/>
        <v>2.1858162906692411</v>
      </c>
    </row>
    <row r="451" spans="1:26" x14ac:dyDescent="0.25">
      <c r="A451" s="3">
        <v>1709</v>
      </c>
      <c r="B451" s="4">
        <v>3.23</v>
      </c>
      <c r="C451" s="4">
        <v>2.1547555153353501</v>
      </c>
      <c r="D451" s="4">
        <v>0.99499166027943431</v>
      </c>
      <c r="E451" s="4">
        <f t="shared" si="43"/>
        <v>1.4276285426802682</v>
      </c>
      <c r="F451" s="4">
        <f t="shared" si="44"/>
        <v>3.0916746330582874</v>
      </c>
      <c r="G451" s="4">
        <v>4.2328898885665094</v>
      </c>
      <c r="H451" s="4">
        <v>2.4509336402917765</v>
      </c>
      <c r="I451" s="4">
        <v>0.76808441231924818</v>
      </c>
      <c r="J451" s="4">
        <f t="shared" si="52"/>
        <v>1.6448114453709803</v>
      </c>
      <c r="K451" s="4">
        <f t="shared" si="53"/>
        <v>5.2485425283192546</v>
      </c>
      <c r="T451" s="4">
        <v>93.062150000000003</v>
      </c>
      <c r="U451" s="4">
        <f>T451*(12*(1-1/'Sources &amp; Notes'!B$67))/(1/'Sources &amp; Notes'!B$67-1/('Sources &amp; Notes'!B$67^(13)))*365/354+W451*1.05*365</f>
        <v>272.03961775734058</v>
      </c>
      <c r="V451" s="4">
        <f>T451*(12*(1-1/'Sources &amp; Notes'!B$67))/(1/'Sources &amp; Notes'!B$67-1/('Sources &amp; Notes'!B$67^(13)))*365/354+X451*1.05*365</f>
        <v>202.65913034439063</v>
      </c>
      <c r="W451" s="4">
        <v>0.43384568802465745</v>
      </c>
      <c r="X451" s="4">
        <v>0.25281375739726031</v>
      </c>
      <c r="Y451" s="4">
        <f t="shared" si="61"/>
        <v>1.3688574666676399</v>
      </c>
      <c r="Z451" s="4">
        <f t="shared" si="47"/>
        <v>2.3490529769743751</v>
      </c>
    </row>
    <row r="452" spans="1:26" x14ac:dyDescent="0.25">
      <c r="A452" s="3">
        <v>1710</v>
      </c>
      <c r="B452" s="4">
        <v>3.23</v>
      </c>
      <c r="C452" s="4">
        <v>2.1953709719974248</v>
      </c>
      <c r="D452" s="4">
        <v>0.92860564364369091</v>
      </c>
      <c r="E452" s="4">
        <f t="shared" si="43"/>
        <v>1.4012167034310612</v>
      </c>
      <c r="F452" s="4">
        <f t="shared" si="44"/>
        <v>3.3126984498177579</v>
      </c>
      <c r="G452" s="4">
        <v>4.2648760423002336</v>
      </c>
      <c r="H452" s="4">
        <v>2.0166154819904105</v>
      </c>
      <c r="I452" s="4">
        <v>0.695616263882888</v>
      </c>
      <c r="J452" s="4">
        <f t="shared" si="52"/>
        <v>2.0141602319464478</v>
      </c>
      <c r="K452" s="4">
        <f t="shared" si="53"/>
        <v>5.8391198105115532</v>
      </c>
      <c r="L452" s="4">
        <v>5.5959399999999999E-2</v>
      </c>
      <c r="M452" s="4">
        <v>1.4976963133395476E-2</v>
      </c>
      <c r="N452" s="4">
        <f>L452/M452/1.05</f>
        <v>3.5584428025886483</v>
      </c>
      <c r="T452" s="4">
        <v>93.062150000000003</v>
      </c>
      <c r="U452" s="4">
        <f>T452*(12*(1-1/'Sources &amp; Notes'!B$67))/(1/'Sources &amp; Notes'!B$67-1/('Sources &amp; Notes'!B$67^(13)))*365/354+W452*1.05*365</f>
        <v>303.96371328234062</v>
      </c>
      <c r="V452" s="4">
        <f>T452*(12*(1-1/'Sources &amp; Notes'!B$67))/(1/'Sources &amp; Notes'!B$67-1/('Sources &amp; Notes'!B$67^(13)))*365/354+X452*1.05*365</f>
        <v>221.26217291439059</v>
      </c>
      <c r="W452" s="4">
        <v>0.51714404555890414</v>
      </c>
      <c r="X452" s="4">
        <v>0.30135398589041096</v>
      </c>
      <c r="Y452" s="4">
        <f t="shared" si="61"/>
        <v>1.2537847539072109</v>
      </c>
      <c r="Z452" s="4">
        <f t="shared" si="47"/>
        <v>2.1515803681171142</v>
      </c>
    </row>
    <row r="453" spans="1:26" x14ac:dyDescent="0.25">
      <c r="A453" s="3">
        <v>1711</v>
      </c>
      <c r="B453" s="4">
        <v>3.23</v>
      </c>
      <c r="C453" s="4">
        <v>1.3608414118934971</v>
      </c>
      <c r="D453" s="4">
        <v>0.58769644528112608</v>
      </c>
      <c r="E453" s="4">
        <f t="shared" si="43"/>
        <v>2.2605062201261306</v>
      </c>
      <c r="F453" s="4">
        <f t="shared" si="44"/>
        <v>5.2343186706174016</v>
      </c>
      <c r="G453" s="4">
        <v>4.4635171271017269</v>
      </c>
      <c r="H453" s="4">
        <v>1.9973475988716869</v>
      </c>
      <c r="I453" s="4">
        <v>0.69000418335818847</v>
      </c>
      <c r="J453" s="4">
        <f t="shared" si="52"/>
        <v>2.1283069080610866</v>
      </c>
      <c r="K453" s="4">
        <f t="shared" si="53"/>
        <v>6.1607868401445787</v>
      </c>
      <c r="T453" s="4">
        <v>93.062150000000003</v>
      </c>
      <c r="U453" s="4">
        <f>T453*(12*(1-1/'Sources &amp; Notes'!B$67))/(1/'Sources &amp; Notes'!B$67-1/('Sources &amp; Notes'!B$67^(13)))*365/354+W453*1.05*365</f>
        <v>286.93751878689062</v>
      </c>
      <c r="V453" s="4">
        <f>T453*(12*(1-1/'Sources &amp; Notes'!B$67))/(1/'Sources &amp; Notes'!B$67-1/('Sources &amp; Notes'!B$67^(13)))*365/354+X453*1.05*365</f>
        <v>211.34054100189059</v>
      </c>
      <c r="W453" s="4">
        <v>0.47271822821917814</v>
      </c>
      <c r="X453" s="4">
        <v>0.27546584000000002</v>
      </c>
      <c r="Y453" s="4">
        <f t="shared" si="61"/>
        <v>1.3101101326216118</v>
      </c>
      <c r="Z453" s="4">
        <f t="shared" si="47"/>
        <v>2.2482386224908351</v>
      </c>
    </row>
    <row r="454" spans="1:26" x14ac:dyDescent="0.25">
      <c r="A454" s="3">
        <v>1712</v>
      </c>
      <c r="B454" s="4">
        <v>3.23</v>
      </c>
      <c r="C454" s="4">
        <v>1.2666205804899295</v>
      </c>
      <c r="D454" s="4">
        <v>0.53724033124649739</v>
      </c>
      <c r="E454" s="4">
        <f t="shared" si="43"/>
        <v>2.428659792501243</v>
      </c>
      <c r="F454" s="4">
        <f t="shared" si="44"/>
        <v>5.7259112863941963</v>
      </c>
      <c r="G454" s="4">
        <v>4.4436955316480162</v>
      </c>
      <c r="H454" s="4">
        <v>1.8537222541206351</v>
      </c>
      <c r="I454" s="4">
        <v>0.66333880692216962</v>
      </c>
      <c r="J454" s="4">
        <f t="shared" si="52"/>
        <v>2.2830232377662911</v>
      </c>
      <c r="K454" s="4">
        <f t="shared" si="53"/>
        <v>6.3799840117276254</v>
      </c>
      <c r="T454" s="4">
        <v>93.062150000000003</v>
      </c>
      <c r="U454" s="4">
        <f>T454*(12*(1-1/'Sources &amp; Notes'!B$67))/(1/'Sources &amp; Notes'!B$67-1/('Sources &amp; Notes'!B$67^(13)))*365/354+W454*1.05*365</f>
        <v>320.1917807414406</v>
      </c>
      <c r="V454" s="4">
        <f>T454*(12*(1-1/'Sources &amp; Notes'!B$67))/(1/'Sources &amp; Notes'!B$67-1/('Sources &amp; Notes'!B$67^(13)))*365/354+X454*1.05*365</f>
        <v>230.71870968939061</v>
      </c>
      <c r="W454" s="4">
        <v>0.55948733964657527</v>
      </c>
      <c r="X454" s="4">
        <v>0.32602857630136989</v>
      </c>
      <c r="Y454" s="4">
        <f t="shared" ref="Y454" si="62">U454/325/W454/1.05</f>
        <v>1.6770548072961986</v>
      </c>
      <c r="Z454" s="4">
        <f t="shared" si="47"/>
        <v>2.0737408684924912</v>
      </c>
    </row>
    <row r="455" spans="1:26" x14ac:dyDescent="0.25">
      <c r="A455" s="3">
        <v>1713</v>
      </c>
      <c r="B455" s="4">
        <v>3.23</v>
      </c>
      <c r="C455" s="4">
        <v>1.2972411315333761</v>
      </c>
      <c r="D455" s="4">
        <v>0.55917205964520478</v>
      </c>
      <c r="E455" s="4">
        <f t="shared" si="43"/>
        <v>2.3713328242640066</v>
      </c>
      <c r="F455" s="4">
        <f t="shared" si="44"/>
        <v>5.5013308035138984</v>
      </c>
      <c r="G455" s="4">
        <v>4.3919611864074106</v>
      </c>
      <c r="H455" s="4">
        <v>1.9835405288144825</v>
      </c>
      <c r="I455" s="4">
        <v>0.66814967569563222</v>
      </c>
      <c r="J455" s="4">
        <f t="shared" si="52"/>
        <v>2.1087646643806388</v>
      </c>
      <c r="K455" s="4">
        <f t="shared" si="53"/>
        <v>6.2603041349619728</v>
      </c>
      <c r="T455" s="4">
        <v>93.062150000000003</v>
      </c>
      <c r="U455" s="4">
        <f>T455*(12*(1-1/'Sources &amp; Notes'!B$67))/(1/'Sources &amp; Notes'!B$67-1/('Sources &amp; Notes'!B$67^(13)))*365/354+W455*1.05*365</f>
        <v>502.15915752144065</v>
      </c>
      <c r="V455" s="4">
        <f>T455*(12*(1-1/'Sources &amp; Notes'!B$67))/(1/'Sources &amp; Notes'!B$67-1/('Sources &amp; Notes'!B$67^(13)))*365/354+X455*1.05*365</f>
        <v>336.75609288939057</v>
      </c>
      <c r="W455" s="4">
        <v>1.0342880618383563</v>
      </c>
      <c r="X455" s="4">
        <v>0.60270798452054797</v>
      </c>
      <c r="Y455" s="4">
        <f t="shared" ref="Y455:Y459" si="63">V455/325/W455/1.05</f>
        <v>0.95411624463701739</v>
      </c>
      <c r="Z455" s="4">
        <f t="shared" si="47"/>
        <v>1.6373286347270348</v>
      </c>
    </row>
    <row r="456" spans="1:26" x14ac:dyDescent="0.25">
      <c r="A456" s="3">
        <v>1714</v>
      </c>
      <c r="B456" s="4">
        <v>3.23</v>
      </c>
      <c r="C456" s="4">
        <v>1.4193874442439285</v>
      </c>
      <c r="D456" s="4">
        <v>0.65011797480149458</v>
      </c>
      <c r="E456" s="4">
        <f t="shared" si="43"/>
        <v>2.1672662307007262</v>
      </c>
      <c r="F456" s="4">
        <f t="shared" si="44"/>
        <v>4.7317419228867692</v>
      </c>
      <c r="G456" s="4">
        <v>4.58434115798548</v>
      </c>
      <c r="H456" s="4">
        <v>1.7243230318927019</v>
      </c>
      <c r="I456" s="4">
        <v>0.61949862164123404</v>
      </c>
      <c r="J456" s="4">
        <f t="shared" si="52"/>
        <v>2.5320308998535097</v>
      </c>
      <c r="K456" s="4">
        <f t="shared" si="53"/>
        <v>7.0476980021593709</v>
      </c>
      <c r="T456" s="4">
        <v>93.062150000000003</v>
      </c>
      <c r="U456" s="4">
        <f>T456*(12*(1-1/'Sources &amp; Notes'!B$67))/(1/'Sources &amp; Notes'!B$67-1/('Sources &amp; Notes'!B$67^(13)))*365/354+W456*1.05*365</f>
        <v>502.69122586734068</v>
      </c>
      <c r="V456" s="4">
        <f>T456*(12*(1-1/'Sources &amp; Notes'!B$67))/(1/'Sources &amp; Notes'!B$67-1/('Sources &amp; Notes'!B$67^(13)))*365/354+X456*1.05*365</f>
        <v>337.06613268939066</v>
      </c>
      <c r="W456" s="4">
        <v>1.0356763680246577</v>
      </c>
      <c r="X456" s="4">
        <v>0.60351695986301379</v>
      </c>
      <c r="Y456" s="4">
        <f t="shared" si="63"/>
        <v>0.9537145130157656</v>
      </c>
      <c r="Z456" s="4">
        <f t="shared" si="47"/>
        <v>1.6366393136603326</v>
      </c>
    </row>
    <row r="457" spans="1:26" x14ac:dyDescent="0.25">
      <c r="A457" s="3">
        <v>1715</v>
      </c>
      <c r="B457" s="4">
        <v>3.23</v>
      </c>
      <c r="C457" s="4">
        <v>1.6467359196445761</v>
      </c>
      <c r="D457" s="4">
        <v>0.68549429211829616</v>
      </c>
      <c r="E457" s="4">
        <f t="shared" si="43"/>
        <v>1.8680533044147278</v>
      </c>
      <c r="F457" s="4">
        <f t="shared" si="44"/>
        <v>4.4875508250907741</v>
      </c>
      <c r="G457" s="4">
        <v>4.5733079247586543</v>
      </c>
      <c r="H457" s="4">
        <v>1.8335103367834655</v>
      </c>
      <c r="I457" s="4">
        <v>0.62970728916115737</v>
      </c>
      <c r="J457" s="4">
        <f t="shared" si="52"/>
        <v>2.3755150268494969</v>
      </c>
      <c r="K457" s="4">
        <f t="shared" si="53"/>
        <v>6.9167555019334035</v>
      </c>
      <c r="T457" s="4">
        <v>93.062150000000003</v>
      </c>
      <c r="U457" s="4">
        <f>T457*(12*(1-1/'Sources &amp; Notes'!B$67))/(1/'Sources &amp; Notes'!B$67-1/('Sources &amp; Notes'!B$67^(13)))*365/354+W457*1.05*365</f>
        <v>401.06617489689057</v>
      </c>
      <c r="V457" s="4">
        <f>T457*(12*(1-1/'Sources &amp; Notes'!B$67))/(1/'Sources &amp; Notes'!B$67-1/('Sources &amp; Notes'!B$67^(13)))*365/354+X457*1.05*365</f>
        <v>277.84643440689058</v>
      </c>
      <c r="W457" s="4">
        <v>0.77050989452054797</v>
      </c>
      <c r="X457" s="4">
        <v>0.44899719917808212</v>
      </c>
      <c r="Y457" s="4">
        <f t="shared" si="63"/>
        <v>1.0567054509982605</v>
      </c>
      <c r="Z457" s="4">
        <f t="shared" si="47"/>
        <v>1.8133788074366748</v>
      </c>
    </row>
    <row r="458" spans="1:26" x14ac:dyDescent="0.25">
      <c r="A458" s="3">
        <v>1716</v>
      </c>
      <c r="B458" s="4">
        <v>3.23</v>
      </c>
      <c r="C458" s="4">
        <v>1.5426041987235202</v>
      </c>
      <c r="D458" s="4">
        <v>0.62941952514871491</v>
      </c>
      <c r="E458" s="4">
        <f t="shared" si="43"/>
        <v>1.994154092628539</v>
      </c>
      <c r="F458" s="4">
        <f t="shared" si="44"/>
        <v>4.8873451700813622</v>
      </c>
      <c r="G458" s="4">
        <v>4.5245893297112234</v>
      </c>
      <c r="H458" s="4">
        <v>1.815980071830092</v>
      </c>
      <c r="I458" s="4">
        <v>0.61602042719090488</v>
      </c>
      <c r="J458" s="4">
        <f t="shared" si="52"/>
        <v>2.3728964661051877</v>
      </c>
      <c r="K458" s="4">
        <f t="shared" si="53"/>
        <v>6.995113318908933</v>
      </c>
      <c r="T458" s="4">
        <v>93.062150000000003</v>
      </c>
      <c r="U458" s="4">
        <f>T458*(12*(1-1/'Sources &amp; Notes'!B$67))/(1/'Sources &amp; Notes'!B$67-1/('Sources &amp; Notes'!B$67^(13)))*365/354+W458*1.05*365</f>
        <v>438.31094830644059</v>
      </c>
      <c r="V458" s="4">
        <f>T458*(12*(1-1/'Sources &amp; Notes'!B$67))/(1/'Sources &amp; Notes'!B$67-1/('Sources &amp; Notes'!B$67^(13)))*365/354+X458*1.05*365</f>
        <v>299.5499853843906</v>
      </c>
      <c r="W458" s="4">
        <v>0.8676912993726027</v>
      </c>
      <c r="X458" s="4">
        <v>0.50562746917808221</v>
      </c>
      <c r="Y458" s="4">
        <f t="shared" si="63"/>
        <v>1.0116525953496149</v>
      </c>
      <c r="Z458" s="4">
        <f t="shared" si="47"/>
        <v>1.7360650053278865</v>
      </c>
    </row>
    <row r="459" spans="1:26" x14ac:dyDescent="0.25">
      <c r="A459" s="3">
        <v>1717</v>
      </c>
      <c r="B459" s="4">
        <v>3.23</v>
      </c>
      <c r="C459" s="4">
        <v>1.1778503047521987</v>
      </c>
      <c r="D459" s="4">
        <v>0.53716220800121228</v>
      </c>
      <c r="E459" s="4">
        <f t="shared" si="43"/>
        <v>2.6116990111384815</v>
      </c>
      <c r="F459" s="4">
        <f t="shared" si="44"/>
        <v>5.7267440455966208</v>
      </c>
      <c r="G459" s="4">
        <v>4.6531124216964219</v>
      </c>
      <c r="H459" s="4">
        <v>1.6846347928304506</v>
      </c>
      <c r="I459" s="4">
        <v>0.59213296558246276</v>
      </c>
      <c r="J459" s="4">
        <f t="shared" si="52"/>
        <v>2.6305616259208344</v>
      </c>
      <c r="K459" s="4">
        <f t="shared" si="53"/>
        <v>7.4840211528363634</v>
      </c>
      <c r="T459" s="4">
        <v>93.062150000000003</v>
      </c>
      <c r="U459" s="4">
        <f>T459*(12*(1-1/'Sources &amp; Notes'!B$67))/(1/'Sources &amp; Notes'!B$67-1/('Sources &amp; Notes'!B$67^(13)))*365/354+W459*1.05*365</f>
        <v>475.28970763689063</v>
      </c>
      <c r="V459" s="4">
        <f>T459*(12*(1-1/'Sources &amp; Notes'!B$67))/(1/'Sources &amp; Notes'!B$67-1/('Sources &amp; Notes'!B$67^(13)))*365/354+X459*1.05*365</f>
        <v>321.09852349689061</v>
      </c>
      <c r="W459" s="4">
        <v>0.96417860356164387</v>
      </c>
      <c r="X459" s="4">
        <v>0.56185326986301365</v>
      </c>
      <c r="Y459" s="4">
        <f t="shared" si="63"/>
        <v>0.97590638365911819</v>
      </c>
      <c r="Z459" s="4">
        <f t="shared" si="47"/>
        <v>1.674722039853495</v>
      </c>
    </row>
    <row r="460" spans="1:26" x14ac:dyDescent="0.25">
      <c r="A460" s="3">
        <v>1718</v>
      </c>
      <c r="B460" s="4">
        <v>3.23</v>
      </c>
      <c r="C460" s="4">
        <v>1.1982215812347228</v>
      </c>
      <c r="D460" s="4">
        <v>0.54371986005116468</v>
      </c>
      <c r="E460" s="4">
        <f t="shared" si="43"/>
        <v>2.5672968375520129</v>
      </c>
      <c r="F460" s="4">
        <f t="shared" si="44"/>
        <v>5.6576753990575277</v>
      </c>
      <c r="G460" s="4">
        <v>4.533718904066558</v>
      </c>
      <c r="H460" s="4">
        <v>1.5738825977945334</v>
      </c>
      <c r="I460" s="4">
        <v>0.57087058827022674</v>
      </c>
      <c r="J460" s="4">
        <f t="shared" si="52"/>
        <v>2.7434241497637539</v>
      </c>
      <c r="K460" s="4">
        <f t="shared" si="53"/>
        <v>7.5635837900945662</v>
      </c>
      <c r="T460" s="4">
        <v>93.062150000000003</v>
      </c>
      <c r="U460" s="4">
        <f>T460*(12*(1-1/'Sources &amp; Notes'!B$67))/(1/'Sources &amp; Notes'!B$67-1/('Sources &amp; Notes'!B$67^(13)))*365/354+W460*1.05*365</f>
        <v>446.02595598234058</v>
      </c>
      <c r="V460" s="4">
        <f>T460*(12*(1-1/'Sources &amp; Notes'!B$67))/(1/'Sources &amp; Notes'!B$67-1/('Sources &amp; Notes'!B$67^(13)))*365/354+X460*1.05*365</f>
        <v>304.04572722939065</v>
      </c>
      <c r="W460" s="4">
        <v>0.88782178254520538</v>
      </c>
      <c r="X460" s="4">
        <v>0.51735804150684939</v>
      </c>
      <c r="Y460" s="4">
        <f t="shared" ref="Y460" si="64">U460/325/W460/1.05</f>
        <v>1.4721825868018379</v>
      </c>
      <c r="Z460" s="4">
        <f t="shared" si="47"/>
        <v>1.7221661181769812</v>
      </c>
    </row>
    <row r="461" spans="1:26" x14ac:dyDescent="0.25">
      <c r="A461" s="3">
        <v>1719</v>
      </c>
      <c r="B461" s="4">
        <v>3.23</v>
      </c>
      <c r="C461" s="4">
        <v>1.0175465051116235</v>
      </c>
      <c r="D461" s="4">
        <v>0.46998491536514958</v>
      </c>
      <c r="E461" s="4">
        <f t="shared" si="43"/>
        <v>3.023144849633209</v>
      </c>
      <c r="F461" s="4">
        <f t="shared" si="44"/>
        <v>6.5452961906244669</v>
      </c>
      <c r="G461" s="4">
        <v>4.3600328897075631</v>
      </c>
      <c r="H461" s="4">
        <v>1.6877423813337782</v>
      </c>
      <c r="I461" s="4">
        <v>0.5976923431730794</v>
      </c>
      <c r="J461" s="4">
        <f t="shared" si="52"/>
        <v>2.4603353698035497</v>
      </c>
      <c r="K461" s="4">
        <f t="shared" si="53"/>
        <v>6.9474075138177094</v>
      </c>
      <c r="T461" s="4">
        <v>46.124409999999997</v>
      </c>
      <c r="U461" s="4">
        <f>T461*(12*(1-1/'Sources &amp; Notes'!B$67))/(1/'Sources &amp; Notes'!B$67-1/('Sources &amp; Notes'!B$67^(13)))*365/354+W461*1.05*365</f>
        <v>160.43182242605656</v>
      </c>
      <c r="V461" s="4">
        <f>T461*(12*(1-1/'Sources &amp; Notes'!B$67))/(1/'Sources &amp; Notes'!B$67-1/('Sources &amp; Notes'!B$67^(13)))*365/354+X461*1.05*365</f>
        <v>115.36225517810655</v>
      </c>
      <c r="W461" s="4">
        <v>0.28182617596986298</v>
      </c>
      <c r="X461" s="4">
        <v>0.1642278269863014</v>
      </c>
      <c r="Y461" s="4">
        <f t="shared" ref="Y461:Y465" si="65">V461/325/W461/1.05</f>
        <v>1.1995262309061179</v>
      </c>
      <c r="Z461" s="4">
        <f t="shared" si="47"/>
        <v>2.0584689990449196</v>
      </c>
    </row>
    <row r="462" spans="1:26" x14ac:dyDescent="0.25">
      <c r="A462" s="3">
        <v>1720</v>
      </c>
      <c r="B462" s="4">
        <v>3.23</v>
      </c>
      <c r="C462" s="4">
        <v>0.97227382805789608</v>
      </c>
      <c r="D462" s="4">
        <v>0.42822148885879802</v>
      </c>
      <c r="E462" s="4">
        <f t="shared" si="43"/>
        <v>3.1639136912027399</v>
      </c>
      <c r="F462" s="4">
        <f t="shared" si="44"/>
        <v>7.1836434093685124</v>
      </c>
      <c r="G462" s="4">
        <v>4.4611589409656283</v>
      </c>
      <c r="H462" s="4">
        <v>1.723353202502877</v>
      </c>
      <c r="I462" s="4">
        <v>0.62846504583994889</v>
      </c>
      <c r="J462" s="4">
        <f t="shared" si="52"/>
        <v>2.4653813244720233</v>
      </c>
      <c r="K462" s="4">
        <f t="shared" si="53"/>
        <v>6.760475907202113</v>
      </c>
      <c r="L462" s="4">
        <v>9.1069700000000003E-2</v>
      </c>
      <c r="M462" s="4">
        <v>1.5540836945152618E-2</v>
      </c>
      <c r="N462" s="4">
        <f>L462/M462/1.05</f>
        <v>5.5809766182574059</v>
      </c>
      <c r="T462" s="4">
        <v>46.124409999999997</v>
      </c>
      <c r="U462" s="4">
        <f>T462*(12*(1-1/'Sources &amp; Notes'!B$67))/(1/'Sources &amp; Notes'!B$67-1/('Sources &amp; Notes'!B$67^(13)))*365/354+W462*1.05*365</f>
        <v>226.94033678015651</v>
      </c>
      <c r="V462" s="4">
        <f>T462*(12*(1-1/'Sources &amp; Notes'!B$67))/(1/'Sources &amp; Notes'!B$67-1/('Sources &amp; Notes'!B$67^(13)))*365/354+X462*1.05*365</f>
        <v>154.11859265810654</v>
      </c>
      <c r="W462" s="4">
        <v>0.4553643738931506</v>
      </c>
      <c r="X462" s="4">
        <v>0.26535329986301365</v>
      </c>
      <c r="Y462" s="4">
        <f t="shared" si="65"/>
        <v>0.99179822016744779</v>
      </c>
      <c r="Z462" s="4">
        <f t="shared" si="47"/>
        <v>1.7019934396445826</v>
      </c>
    </row>
    <row r="463" spans="1:26" x14ac:dyDescent="0.25">
      <c r="A463" s="3">
        <v>1721</v>
      </c>
      <c r="B463" s="4">
        <v>3.23</v>
      </c>
      <c r="C463" s="4">
        <v>1.0502509835156659</v>
      </c>
      <c r="D463" s="4">
        <v>0.44409223417372595</v>
      </c>
      <c r="E463" s="4">
        <f t="shared" si="43"/>
        <v>2.9290050897101496</v>
      </c>
      <c r="F463" s="4">
        <f t="shared" si="44"/>
        <v>6.9269179676469887</v>
      </c>
      <c r="G463" s="4">
        <v>4.3905837846165587</v>
      </c>
      <c r="H463" s="4">
        <v>1.6549030456919049</v>
      </c>
      <c r="I463" s="4">
        <v>0.58774829081558133</v>
      </c>
      <c r="J463" s="4">
        <f t="shared" si="52"/>
        <v>2.5267391809972897</v>
      </c>
      <c r="K463" s="4">
        <f t="shared" si="53"/>
        <v>7.1144543193806111</v>
      </c>
      <c r="T463" s="4">
        <v>46.124409999999997</v>
      </c>
      <c r="U463" s="4">
        <f>T463*(12*(1-1/'Sources &amp; Notes'!B$67))/(1/'Sources &amp; Notes'!B$67-1/('Sources &amp; Notes'!B$67^(13)))*365/354+W463*1.05*365</f>
        <v>244.23257642105654</v>
      </c>
      <c r="V463" s="4">
        <f>T463*(12*(1-1/'Sources &amp; Notes'!B$67))/(1/'Sources &amp; Notes'!B$67-1/('Sources &amp; Notes'!B$67^(13)))*365/354+X463*1.05*365</f>
        <v>164.19524368310658</v>
      </c>
      <c r="W463" s="4">
        <v>0.50048437295616433</v>
      </c>
      <c r="X463" s="4">
        <v>0.29164593136986305</v>
      </c>
      <c r="Y463" s="4">
        <f t="shared" si="65"/>
        <v>0.96138510860026727</v>
      </c>
      <c r="Z463" s="4">
        <f t="shared" si="47"/>
        <v>1.6498026253518954</v>
      </c>
    </row>
    <row r="464" spans="1:26" x14ac:dyDescent="0.25">
      <c r="A464" s="3">
        <v>1722</v>
      </c>
      <c r="B464" s="4">
        <v>3.23</v>
      </c>
      <c r="C464" s="4">
        <v>1.1785178914546384</v>
      </c>
      <c r="D464" s="4">
        <v>0.45644626943764072</v>
      </c>
      <c r="E464" s="4">
        <f t="shared" si="43"/>
        <v>2.6102195804541846</v>
      </c>
      <c r="F464" s="4">
        <f t="shared" si="44"/>
        <v>6.7394361224169064</v>
      </c>
      <c r="G464" s="4">
        <v>4.2237152942525196</v>
      </c>
      <c r="H464" s="4">
        <v>1.6926359990611834</v>
      </c>
      <c r="I464" s="4">
        <v>0.58253160017158856</v>
      </c>
      <c r="J464" s="4">
        <f t="shared" si="52"/>
        <v>2.3765215892591951</v>
      </c>
      <c r="K464" s="4">
        <f t="shared" si="53"/>
        <v>6.9053524192358484</v>
      </c>
      <c r="T464" s="4">
        <v>46.124409999999997</v>
      </c>
      <c r="U464" s="4">
        <f>T464*(12*(1-1/'Sources &amp; Notes'!B$67))/(1/'Sources &amp; Notes'!B$67-1/('Sources &amp; Notes'!B$67^(13)))*365/354+W464*1.05*365</f>
        <v>166.28455050515652</v>
      </c>
      <c r="V464" s="4">
        <f>T464*(12*(1-1/'Sources &amp; Notes'!B$67))/(1/'Sources &amp; Notes'!B$67-1/('Sources &amp; Notes'!B$67^(13)))*365/354+X464*1.05*365</f>
        <v>118.77280595810655</v>
      </c>
      <c r="W464" s="4">
        <v>0.29709748211232873</v>
      </c>
      <c r="X464" s="4">
        <v>0.17312685054794522</v>
      </c>
      <c r="Y464" s="4">
        <f t="shared" si="65"/>
        <v>1.1715083418317898</v>
      </c>
      <c r="Z464" s="4">
        <f t="shared" si="47"/>
        <v>2.0103882068565992</v>
      </c>
    </row>
    <row r="465" spans="1:26" x14ac:dyDescent="0.25">
      <c r="A465" s="3">
        <v>1723</v>
      </c>
      <c r="B465" s="4">
        <v>3.23</v>
      </c>
      <c r="C465" s="4">
        <v>0.99788543826083465</v>
      </c>
      <c r="D465" s="4">
        <v>0.39213705672226051</v>
      </c>
      <c r="E465" s="4">
        <f t="shared" si="43"/>
        <v>3.0827090548107572</v>
      </c>
      <c r="F465" s="4">
        <f t="shared" si="44"/>
        <v>7.8446819127559628</v>
      </c>
      <c r="G465" s="4">
        <v>4.7308944809714406</v>
      </c>
      <c r="H465" s="4">
        <v>1.7112847575319126</v>
      </c>
      <c r="I465" s="4">
        <v>0.59149133602829251</v>
      </c>
      <c r="J465" s="4">
        <f t="shared" si="52"/>
        <v>2.6328837276033235</v>
      </c>
      <c r="K465" s="4">
        <f t="shared" si="53"/>
        <v>7.6173791853915791</v>
      </c>
      <c r="T465" s="4">
        <v>46.124409999999997</v>
      </c>
      <c r="U465" s="4">
        <f>T465*(12*(1-1/'Sources &amp; Notes'!B$67))/(1/'Sources &amp; Notes'!B$67-1/('Sources &amp; Notes'!B$67^(13)))*365/354+W465*1.05*365</f>
        <v>158.89317066560653</v>
      </c>
      <c r="V465" s="4">
        <f>T465*(12*(1-1/'Sources &amp; Notes'!B$67))/(1/'Sources &amp; Notes'!B$67-1/('Sources &amp; Notes'!B$67^(13)))*365/354+X465*1.05*365</f>
        <v>116.54225636060653</v>
      </c>
      <c r="W465" s="4">
        <v>0.2778114290410959</v>
      </c>
      <c r="X465" s="4">
        <v>0.16730676027397259</v>
      </c>
      <c r="Y465" s="4">
        <f t="shared" si="65"/>
        <v>1.2293078464542631</v>
      </c>
      <c r="Z465" s="4">
        <f t="shared" si="47"/>
        <v>2.0412550514733709</v>
      </c>
    </row>
    <row r="466" spans="1:26" x14ac:dyDescent="0.25">
      <c r="A466" s="3">
        <v>1724</v>
      </c>
      <c r="B466" s="4">
        <v>3.23</v>
      </c>
      <c r="C466" s="4">
        <v>1.0260304816352892</v>
      </c>
      <c r="D466" s="4">
        <v>0.36925450046427821</v>
      </c>
      <c r="E466" s="4">
        <f t="shared" si="43"/>
        <v>2.9981472590245448</v>
      </c>
      <c r="F466" s="4">
        <f t="shared" si="44"/>
        <v>8.3308137675306888</v>
      </c>
      <c r="G466" s="4">
        <v>4.3423821906491211</v>
      </c>
      <c r="H466" s="4">
        <v>1.8396235208371701</v>
      </c>
      <c r="I466" s="4">
        <v>0.65643643854589739</v>
      </c>
      <c r="J466" s="4">
        <f t="shared" si="52"/>
        <v>2.2480698031358499</v>
      </c>
      <c r="K466" s="4">
        <f t="shared" si="53"/>
        <v>6.3000800130679195</v>
      </c>
      <c r="T466" s="4">
        <v>46.124409999999997</v>
      </c>
      <c r="U466" s="4">
        <f>T466*(12*(1-1/'Sources &amp; Notes'!B$67))/(1/'Sources &amp; Notes'!B$67-1/('Sources &amp; Notes'!B$67^(13)))*365/354+W466*1.05*365</f>
        <v>171.33996540605654</v>
      </c>
      <c r="V466" s="4">
        <f>T466*(12*(1-1/'Sources &amp; Notes'!B$67))/(1/'Sources &amp; Notes'!B$67-1/('Sources &amp; Notes'!B$67^(13)))*365/354+X466*1.05*365</f>
        <v>120.01627307810655</v>
      </c>
      <c r="W466" s="4">
        <v>0.31028838857260277</v>
      </c>
      <c r="X466" s="4">
        <v>0.17637138315068493</v>
      </c>
      <c r="Y466" s="4">
        <f t="shared" ref="Y466" si="66">U466/325/W466/1.05</f>
        <v>1.6181563835849506</v>
      </c>
      <c r="Z466" s="4">
        <f t="shared" si="47"/>
        <v>1.9940652051452485</v>
      </c>
    </row>
    <row r="467" spans="1:26" x14ac:dyDescent="0.25">
      <c r="A467" s="3">
        <v>1725</v>
      </c>
      <c r="B467" s="4">
        <v>3.23</v>
      </c>
      <c r="C467" s="4">
        <v>1.1320436693503495</v>
      </c>
      <c r="D467" s="4">
        <v>0.43762786864493936</v>
      </c>
      <c r="E467" s="4">
        <f t="shared" si="43"/>
        <v>2.7173779240829301</v>
      </c>
      <c r="F467" s="4">
        <f t="shared" si="44"/>
        <v>7.0292380732413591</v>
      </c>
      <c r="G467" s="4">
        <v>4.1992758316228072</v>
      </c>
      <c r="H467" s="4">
        <v>1.9601148624217586</v>
      </c>
      <c r="I467" s="4">
        <v>0.66211208724387027</v>
      </c>
      <c r="J467" s="4">
        <f t="shared" si="52"/>
        <v>2.0403448759579432</v>
      </c>
      <c r="K467" s="4">
        <f t="shared" si="53"/>
        <v>6.0402315452039339</v>
      </c>
      <c r="T467" s="4">
        <v>46.124409999999997</v>
      </c>
      <c r="U467" s="4">
        <f>T467*(12*(1-1/'Sources &amp; Notes'!B$67))/(1/'Sources &amp; Notes'!B$67-1/('Sources &amp; Notes'!B$67^(13)))*365/354+W467*1.05*365</f>
        <v>191.02968000515651</v>
      </c>
      <c r="V467" s="4">
        <f>T467*(12*(1-1/'Sources &amp; Notes'!B$67))/(1/'Sources &amp; Notes'!B$67-1/('Sources &amp; Notes'!B$67^(13)))*365/354+X467*1.05*365</f>
        <v>132.60518360810656</v>
      </c>
      <c r="W467" s="4">
        <v>0.36166403005753417</v>
      </c>
      <c r="X467" s="4">
        <v>0.20921916013698635</v>
      </c>
      <c r="Y467" s="4">
        <f t="shared" ref="Y467:Y471" si="67">V467/325/W467/1.05</f>
        <v>1.0744408797579263</v>
      </c>
      <c r="Z467" s="4">
        <f t="shared" si="47"/>
        <v>1.8573185093439186</v>
      </c>
    </row>
    <row r="468" spans="1:26" x14ac:dyDescent="0.25">
      <c r="A468" s="3">
        <v>1726</v>
      </c>
      <c r="B468" s="4">
        <v>3.23</v>
      </c>
      <c r="C468" s="4">
        <v>1.0739549598980813</v>
      </c>
      <c r="D468" s="4">
        <v>0.49259981448546297</v>
      </c>
      <c r="E468" s="4">
        <f t="shared" si="43"/>
        <v>2.8643570643618124</v>
      </c>
      <c r="F468" s="4">
        <f t="shared" si="44"/>
        <v>6.2448064041673668</v>
      </c>
      <c r="G468" s="4">
        <v>4.3370683838599655</v>
      </c>
      <c r="H468" s="4">
        <v>1.7822775821126455</v>
      </c>
      <c r="I468" s="4">
        <v>0.61734187215898439</v>
      </c>
      <c r="J468" s="4">
        <f t="shared" si="52"/>
        <v>2.3175634140365955</v>
      </c>
      <c r="K468" s="4">
        <f t="shared" si="53"/>
        <v>6.6908491133388264</v>
      </c>
      <c r="T468" s="4">
        <v>46.124409999999997</v>
      </c>
      <c r="U468" s="4">
        <f>T468*(12*(1-1/'Sources &amp; Notes'!B$67))/(1/'Sources &amp; Notes'!B$67-1/('Sources &amp; Notes'!B$67^(13)))*365/354+W468*1.05*365</f>
        <v>177.57107939060654</v>
      </c>
      <c r="V468" s="4">
        <f>T468*(12*(1-1/'Sources &amp; Notes'!B$67))/(1/'Sources &amp; Notes'!B$67-1/('Sources &amp; Notes'!B$67^(13)))*365/354+X468*1.05*365</f>
        <v>125.28594929060654</v>
      </c>
      <c r="W468" s="4">
        <v>0.3265470030136986</v>
      </c>
      <c r="X468" s="4">
        <v>0.19012135369863012</v>
      </c>
      <c r="Y468" s="4">
        <f t="shared" si="67"/>
        <v>1.1243046469610531</v>
      </c>
      <c r="Z468" s="4">
        <f t="shared" si="47"/>
        <v>1.9310735264460284</v>
      </c>
    </row>
    <row r="469" spans="1:26" x14ac:dyDescent="0.25">
      <c r="A469" s="3">
        <v>1727</v>
      </c>
      <c r="B469" s="4">
        <v>3.23</v>
      </c>
      <c r="C469" s="4">
        <v>1.0271028374903108</v>
      </c>
      <c r="D469" s="4">
        <v>0.47881417623207917</v>
      </c>
      <c r="E469" s="4">
        <f t="shared" si="43"/>
        <v>2.9950170167059782</v>
      </c>
      <c r="F469" s="4">
        <f t="shared" si="44"/>
        <v>6.4246019205151095</v>
      </c>
      <c r="G469" s="4">
        <v>4.5342330001622324</v>
      </c>
      <c r="H469" s="4">
        <v>2.0594944719808677</v>
      </c>
      <c r="I469" s="4">
        <v>0.67511714097338404</v>
      </c>
      <c r="J469" s="4">
        <f t="shared" si="52"/>
        <v>2.0967850129057135</v>
      </c>
      <c r="K469" s="4">
        <f t="shared" si="53"/>
        <v>6.3963968338672297</v>
      </c>
      <c r="T469" s="4">
        <v>46.124409999999997</v>
      </c>
      <c r="U469" s="4">
        <f>T469*(12*(1-1/'Sources &amp; Notes'!B$67))/(1/'Sources &amp; Notes'!B$67-1/('Sources &amp; Notes'!B$67^(13)))*365/354+W469*1.05*365</f>
        <v>154.61491392515654</v>
      </c>
      <c r="V469" s="4">
        <f>T469*(12*(1-1/'Sources &amp; Notes'!B$67))/(1/'Sources &amp; Notes'!B$67-1/('Sources &amp; Notes'!B$67^(13)))*365/354+X469*1.05*365</f>
        <v>113.90993917310654</v>
      </c>
      <c r="W469" s="4">
        <v>0.26664833252328762</v>
      </c>
      <c r="X469" s="4">
        <v>0.16043835273972601</v>
      </c>
      <c r="Y469" s="4">
        <f t="shared" si="67"/>
        <v>1.2518436413838758</v>
      </c>
      <c r="Z469" s="4">
        <f t="shared" si="47"/>
        <v>2.0805624955300259</v>
      </c>
    </row>
    <row r="470" spans="1:26" x14ac:dyDescent="0.25">
      <c r="A470" s="3">
        <v>1728</v>
      </c>
      <c r="B470" s="4">
        <v>3.23</v>
      </c>
      <c r="C470" s="4">
        <v>1.0664843902783672</v>
      </c>
      <c r="D470" s="4">
        <v>0.47240492082000818</v>
      </c>
      <c r="E470" s="4">
        <f t="shared" si="43"/>
        <v>2.8844214732365168</v>
      </c>
      <c r="F470" s="4">
        <f t="shared" si="44"/>
        <v>6.5117663695178578</v>
      </c>
      <c r="G470" s="4">
        <v>4.4114693460581105</v>
      </c>
      <c r="H470" s="4">
        <v>1.9953271445754004</v>
      </c>
      <c r="I470" s="4">
        <v>0.6786863735851264</v>
      </c>
      <c r="J470" s="4">
        <f t="shared" si="52"/>
        <v>2.1056193159203702</v>
      </c>
      <c r="K470" s="4">
        <f t="shared" si="53"/>
        <v>6.1904873012324098</v>
      </c>
      <c r="T470" s="4">
        <v>46.124409999999997</v>
      </c>
      <c r="U470" s="4">
        <f>T470*(12*(1-1/'Sources &amp; Notes'!B$67))/(1/'Sources &amp; Notes'!B$67-1/('Sources &amp; Notes'!B$67^(13)))*365/354+W470*1.05*365</f>
        <v>154.11278114015653</v>
      </c>
      <c r="V470" s="4">
        <f>T470*(12*(1-1/'Sources &amp; Notes'!B$67))/(1/'Sources &amp; Notes'!B$67-1/('Sources &amp; Notes'!B$67^(13)))*365/354+X470*1.05*365</f>
        <v>110.39500967810653</v>
      </c>
      <c r="W470" s="4">
        <v>0.26533813608493145</v>
      </c>
      <c r="X470" s="4">
        <v>0.15126697767123284</v>
      </c>
      <c r="Y470" s="4">
        <f t="shared" si="67"/>
        <v>1.2192060464276204</v>
      </c>
      <c r="Z470" s="4">
        <f t="shared" si="47"/>
        <v>2.1386152142583934</v>
      </c>
    </row>
    <row r="471" spans="1:26" x14ac:dyDescent="0.25">
      <c r="A471" s="3">
        <v>1729</v>
      </c>
      <c r="B471" s="4">
        <v>3.1321212121212119</v>
      </c>
      <c r="C471" s="4">
        <v>1.1344668371221105</v>
      </c>
      <c r="D471" s="4">
        <v>0.47764887854995841</v>
      </c>
      <c r="E471" s="4">
        <f t="shared" si="43"/>
        <v>2.629404831735513</v>
      </c>
      <c r="F471" s="4">
        <f t="shared" si="44"/>
        <v>6.2451158516864105</v>
      </c>
      <c r="G471" s="4">
        <v>4.4125606629149807</v>
      </c>
      <c r="H471" s="4">
        <v>1.6924185288409705</v>
      </c>
      <c r="I471" s="4">
        <v>0.63731926986173093</v>
      </c>
      <c r="J471" s="4">
        <f t="shared" si="52"/>
        <v>2.4830966188154879</v>
      </c>
      <c r="K471" s="4">
        <f t="shared" si="53"/>
        <v>6.5939301152739853</v>
      </c>
      <c r="T471" s="4">
        <v>46.124409999999997</v>
      </c>
      <c r="U471" s="4">
        <f>T471*(12*(1-1/'Sources &amp; Notes'!B$67))/(1/'Sources &amp; Notes'!B$67-1/('Sources &amp; Notes'!B$67^(13)))*365/354+W471*1.05*365</f>
        <v>152.98026909515653</v>
      </c>
      <c r="V471" s="4">
        <f>T471*(12*(1-1/'Sources &amp; Notes'!B$67))/(1/'Sources &amp; Notes'!B$67-1/('Sources &amp; Notes'!B$67^(13)))*365/354+X471*1.05*365</f>
        <v>107.58911305310654</v>
      </c>
      <c r="W471" s="4">
        <v>0.26238311444109591</v>
      </c>
      <c r="X471" s="4">
        <v>0.14394565575342466</v>
      </c>
      <c r="Y471" s="4">
        <f t="shared" si="67"/>
        <v>1.2015996259586084</v>
      </c>
      <c r="Z471" s="4">
        <f t="shared" si="47"/>
        <v>2.1902672263367324</v>
      </c>
    </row>
    <row r="472" spans="1:26" x14ac:dyDescent="0.25">
      <c r="A472" s="3">
        <v>1730</v>
      </c>
      <c r="B472" s="4">
        <v>3.1321212121212119</v>
      </c>
      <c r="C472" s="4">
        <v>0.96151675382387591</v>
      </c>
      <c r="D472" s="4">
        <v>0.43418899304051828</v>
      </c>
      <c r="E472" s="4">
        <f t="shared" si="43"/>
        <v>3.1023615252771592</v>
      </c>
      <c r="F472" s="4">
        <f t="shared" si="44"/>
        <v>6.8702169580199683</v>
      </c>
      <c r="G472" s="4">
        <v>4.7365709764147299</v>
      </c>
      <c r="H472" s="4">
        <v>1.6483573779440566</v>
      </c>
      <c r="I472" s="4">
        <v>0.58759386201574826</v>
      </c>
      <c r="J472" s="4">
        <f t="shared" si="52"/>
        <v>2.7366759404834213</v>
      </c>
      <c r="K472" s="4">
        <f t="shared" si="53"/>
        <v>7.6771053429025384</v>
      </c>
      <c r="L472" s="4">
        <v>8.6425399999999999E-2</v>
      </c>
      <c r="M472" s="4">
        <v>2.0132136455920616E-2</v>
      </c>
      <c r="N472" s="4">
        <f>L472/M472/1.05</f>
        <v>4.0884833530769367</v>
      </c>
      <c r="T472" s="4">
        <v>46.124409999999997</v>
      </c>
      <c r="U472" s="4">
        <f>T472*(12*(1-1/'Sources &amp; Notes'!B$67))/(1/'Sources &amp; Notes'!B$67-1/('Sources &amp; Notes'!B$67^(13)))*365/354+W472*1.05*365</f>
        <v>134.89253714405652</v>
      </c>
      <c r="V472" s="4">
        <f>T472*(12*(1-1/'Sources &amp; Notes'!B$67))/(1/'Sources &amp; Notes'!B$67-1/('Sources &amp; Notes'!B$67^(13)))*365/354+X472*1.05*365</f>
        <v>100.47981020210653</v>
      </c>
      <c r="W472" s="4">
        <v>0.21518746681917805</v>
      </c>
      <c r="X472" s="4">
        <v>0.12539561569863014</v>
      </c>
      <c r="Y472" s="4">
        <f t="shared" ref="Y472" si="68">U472/325/W472/1.05</f>
        <v>1.8369540381670599</v>
      </c>
      <c r="Z472" s="4">
        <f t="shared" si="47"/>
        <v>2.348138957028941</v>
      </c>
    </row>
    <row r="473" spans="1:26" x14ac:dyDescent="0.25">
      <c r="A473" s="3">
        <v>1731</v>
      </c>
      <c r="B473" s="4">
        <v>3.1321212121212119</v>
      </c>
      <c r="C473" s="4">
        <v>1.1026393305530351</v>
      </c>
      <c r="D473" s="4">
        <v>0.46180394288715798</v>
      </c>
      <c r="E473" s="4">
        <f t="shared" si="43"/>
        <v>2.7053021784344073</v>
      </c>
      <c r="F473" s="4">
        <f t="shared" si="44"/>
        <v>6.4593917590293799</v>
      </c>
      <c r="G473" s="4">
        <v>4.781872875227271</v>
      </c>
      <c r="H473" s="4">
        <v>1.5505717771096748</v>
      </c>
      <c r="I473" s="4">
        <v>0.56515758785456238</v>
      </c>
      <c r="J473" s="4">
        <f t="shared" si="52"/>
        <v>2.9370872798695773</v>
      </c>
      <c r="K473" s="4">
        <f t="shared" si="53"/>
        <v>8.0582208236148816</v>
      </c>
      <c r="T473" s="4">
        <v>46.124409999999997</v>
      </c>
      <c r="U473" s="4">
        <f>T473*(12*(1-1/'Sources &amp; Notes'!B$67))/(1/'Sources &amp; Notes'!B$67-1/('Sources &amp; Notes'!B$67^(13)))*365/354+W473*1.05*365</f>
        <v>170.27506710515652</v>
      </c>
      <c r="V473" s="4">
        <f>T473*(12*(1-1/'Sources &amp; Notes'!B$67))/(1/'Sources &amp; Notes'!B$67-1/('Sources &amp; Notes'!B$67^(13)))*365/354+X473*1.05*365</f>
        <v>121.09818467810655</v>
      </c>
      <c r="W473" s="4">
        <v>0.30750978896164377</v>
      </c>
      <c r="X473" s="4">
        <v>0.17919437493150683</v>
      </c>
      <c r="Y473" s="4">
        <f t="shared" ref="Y473:Y477" si="69">V473/325/W473/1.05</f>
        <v>1.1540005813976275</v>
      </c>
      <c r="Z473" s="4">
        <f t="shared" si="47"/>
        <v>1.9803438326835798</v>
      </c>
    </row>
    <row r="474" spans="1:26" x14ac:dyDescent="0.25">
      <c r="A474" s="3">
        <v>1732</v>
      </c>
      <c r="B474" s="4">
        <v>3.1321212121212119</v>
      </c>
      <c r="C474" s="4">
        <v>1.0305167394210057</v>
      </c>
      <c r="D474" s="4">
        <v>0.44782898895363649</v>
      </c>
      <c r="E474" s="4">
        <f t="shared" si="43"/>
        <v>2.8946376791982642</v>
      </c>
      <c r="F474" s="4">
        <f t="shared" si="44"/>
        <v>6.6609635743822029</v>
      </c>
      <c r="G474" s="4">
        <v>4.7367657683769409</v>
      </c>
      <c r="H474" s="4">
        <v>1.5673037742949378</v>
      </c>
      <c r="I474" s="4">
        <v>0.56899393936848752</v>
      </c>
      <c r="J474" s="4">
        <f t="shared" si="52"/>
        <v>2.8783223569545227</v>
      </c>
      <c r="K474" s="4">
        <f t="shared" si="53"/>
        <v>7.9283893580645186</v>
      </c>
      <c r="T474" s="4">
        <v>46.124409999999997</v>
      </c>
      <c r="U474" s="4">
        <f>T474*(12*(1-1/'Sources &amp; Notes'!B$67))/(1/'Sources &amp; Notes'!B$67-1/('Sources &amp; Notes'!B$67^(13)))*365/354+W474*1.05*365</f>
        <v>264.3014223206066</v>
      </c>
      <c r="V474" s="4">
        <f>T474*(12*(1-1/'Sources &amp; Notes'!B$67))/(1/'Sources &amp; Notes'!B$67-1/('Sources &amp; Notes'!B$67^(13)))*365/354+X474*1.05*365</f>
        <v>183.46501835060656</v>
      </c>
      <c r="W474" s="4">
        <v>0.55284926767123299</v>
      </c>
      <c r="X474" s="4">
        <v>0.34192583917808222</v>
      </c>
      <c r="Y474" s="4">
        <f t="shared" si="69"/>
        <v>0.97246475457169124</v>
      </c>
      <c r="Z474" s="4">
        <f t="shared" si="47"/>
        <v>1.572348052704603</v>
      </c>
    </row>
    <row r="475" spans="1:26" x14ac:dyDescent="0.25">
      <c r="A475" s="3">
        <v>1733</v>
      </c>
      <c r="B475" s="4">
        <v>3.1321212121212119</v>
      </c>
      <c r="C475" s="4">
        <v>1.3674408331408416</v>
      </c>
      <c r="D475" s="4">
        <v>0.63493189900185143</v>
      </c>
      <c r="E475" s="4">
        <f t="shared" si="43"/>
        <v>2.1814271672150269</v>
      </c>
      <c r="F475" s="4">
        <f t="shared" si="44"/>
        <v>4.6980984695555277</v>
      </c>
      <c r="G475" s="4">
        <v>4.8729921520919115</v>
      </c>
      <c r="H475" s="4">
        <v>1.663998959250427</v>
      </c>
      <c r="I475" s="4">
        <v>0.57135232344738118</v>
      </c>
      <c r="J475" s="4">
        <f t="shared" si="52"/>
        <v>2.7890311354790653</v>
      </c>
      <c r="K475" s="4">
        <f t="shared" si="53"/>
        <v>8.1227374358994968</v>
      </c>
      <c r="T475" s="4">
        <v>46.124409999999997</v>
      </c>
      <c r="U475" s="4">
        <f>T475*(12*(1-1/'Sources &amp; Notes'!B$67))/(1/'Sources &amp; Notes'!B$67-1/('Sources &amp; Notes'!B$67^(13)))*365/354+W475*1.05*365</f>
        <v>178.07316978605655</v>
      </c>
      <c r="V475" s="4">
        <f>T475*(12*(1-1/'Sources &amp; Notes'!B$67))/(1/'Sources &amp; Notes'!B$67-1/('Sources &amp; Notes'!B$67^(13)))*365/354+X475*1.05*365</f>
        <v>131.29723924310656</v>
      </c>
      <c r="W475" s="4">
        <v>0.32785708884657538</v>
      </c>
      <c r="X475" s="4">
        <v>0.20580638945205482</v>
      </c>
      <c r="Y475" s="4">
        <f t="shared" si="69"/>
        <v>1.1735412401342471</v>
      </c>
      <c r="Z475" s="4">
        <f t="shared" si="47"/>
        <v>1.8694940213284645</v>
      </c>
    </row>
    <row r="476" spans="1:26" x14ac:dyDescent="0.25">
      <c r="A476" s="3">
        <v>1734</v>
      </c>
      <c r="B476" s="4">
        <v>3.1321212121212119</v>
      </c>
      <c r="C476" s="4">
        <v>1.5537792522382479</v>
      </c>
      <c r="D476" s="4">
        <v>0.83871230830171606</v>
      </c>
      <c r="E476" s="4">
        <f t="shared" ref="E476:E539" si="70">B476/C476/1.05</f>
        <v>1.9198174893090862</v>
      </c>
      <c r="F476" s="4">
        <f t="shared" ref="F476:F539" si="71">B476/D476/1.05</f>
        <v>3.5566100001712342</v>
      </c>
      <c r="G476" s="4">
        <v>4.8235158339178836</v>
      </c>
      <c r="H476" s="4">
        <v>1.736930457258689</v>
      </c>
      <c r="I476" s="4">
        <v>0.59117860634425035</v>
      </c>
      <c r="J476" s="4">
        <f t="shared" si="52"/>
        <v>2.6447947783594761</v>
      </c>
      <c r="K476" s="4">
        <f t="shared" si="53"/>
        <v>7.7706205103374106</v>
      </c>
      <c r="T476" s="4">
        <v>46.124409999999997</v>
      </c>
      <c r="U476" s="4">
        <f>T476*(12*(1-1/'Sources &amp; Notes'!B$67))/(1/'Sources &amp; Notes'!B$67-1/('Sources &amp; Notes'!B$67^(13)))*365/354+W476*1.05*365</f>
        <v>146.06597409005656</v>
      </c>
      <c r="V476" s="4">
        <f>T476*(12*(1-1/'Sources &amp; Notes'!B$67))/(1/'Sources &amp; Notes'!B$67-1/('Sources &amp; Notes'!B$67^(13)))*365/354+X476*1.05*365</f>
        <v>106.99088042510654</v>
      </c>
      <c r="W476" s="4">
        <v>0.24434190112054793</v>
      </c>
      <c r="X476" s="4">
        <v>0.14238470956164384</v>
      </c>
      <c r="Y476" s="4">
        <f t="shared" si="69"/>
        <v>1.2831462311060644</v>
      </c>
      <c r="Z476" s="4">
        <f t="shared" si="47"/>
        <v>2.2019667033726265</v>
      </c>
    </row>
    <row r="477" spans="1:26" x14ac:dyDescent="0.25">
      <c r="A477" s="3">
        <v>1735</v>
      </c>
      <c r="B477" s="4">
        <v>3.1321212121212119</v>
      </c>
      <c r="C477" s="4">
        <v>1.4838545274412984</v>
      </c>
      <c r="D477" s="4">
        <v>0.72653690628371059</v>
      </c>
      <c r="E477" s="4">
        <f t="shared" si="70"/>
        <v>2.0102864046358411</v>
      </c>
      <c r="F477" s="4">
        <f t="shared" si="71"/>
        <v>4.1057413011965291</v>
      </c>
      <c r="G477" s="4">
        <v>4.9245732803394109</v>
      </c>
      <c r="H477" s="4">
        <v>1.7650257434431265</v>
      </c>
      <c r="I477" s="4">
        <v>0.61508842961849919</v>
      </c>
      <c r="J477" s="4">
        <f t="shared" si="52"/>
        <v>2.6572245805606656</v>
      </c>
      <c r="K477" s="4">
        <f t="shared" si="53"/>
        <v>7.6250333528601661</v>
      </c>
      <c r="T477" s="4">
        <v>83.267229999999998</v>
      </c>
      <c r="U477" s="4">
        <f>T477*(12*(1-1/'Sources &amp; Notes'!B$67))/(1/'Sources &amp; Notes'!B$67-1/('Sources &amp; Notes'!B$67^(13)))*365/354+W477*1.05*365</f>
        <v>209.0417335600591</v>
      </c>
      <c r="V477" s="4">
        <f>T477*(12*(1-1/'Sources &amp; Notes'!B$67))/(1/'Sources &amp; Notes'!B$67-1/('Sources &amp; Notes'!B$67^(13)))*365/354+X477*1.05*365</f>
        <v>157.95979825005912</v>
      </c>
      <c r="W477" s="4">
        <v>0.29851462794520545</v>
      </c>
      <c r="X477" s="4">
        <v>0.16522843013698632</v>
      </c>
      <c r="Y477" s="4">
        <f t="shared" si="69"/>
        <v>1.5506303957834691</v>
      </c>
      <c r="Z477" s="4">
        <f t="shared" si="47"/>
        <v>2.8014903687825581</v>
      </c>
    </row>
    <row r="478" spans="1:26" x14ac:dyDescent="0.25">
      <c r="A478" s="3">
        <v>1736</v>
      </c>
      <c r="B478" s="4">
        <v>3.1321212121212119</v>
      </c>
      <c r="C478" s="4">
        <v>1.3979527671994265</v>
      </c>
      <c r="D478" s="4">
        <v>0.60431792592688172</v>
      </c>
      <c r="E478" s="4">
        <f t="shared" si="70"/>
        <v>2.1338149993067996</v>
      </c>
      <c r="F478" s="4">
        <f t="shared" si="71"/>
        <v>4.9360981281457166</v>
      </c>
      <c r="G478" s="4">
        <v>4.9666043271686524</v>
      </c>
      <c r="H478" s="4">
        <v>1.7805830187531184</v>
      </c>
      <c r="I478" s="4">
        <v>0.61842987980978725</v>
      </c>
      <c r="J478" s="4">
        <f t="shared" si="52"/>
        <v>2.6564890877823646</v>
      </c>
      <c r="K478" s="4">
        <f t="shared" si="53"/>
        <v>7.6485621307028273</v>
      </c>
      <c r="T478" s="4">
        <v>83.267229999999998</v>
      </c>
      <c r="U478" s="4">
        <f>T478*(12*(1-1/'Sources &amp; Notes'!B$67))/(1/'Sources &amp; Notes'!B$67-1/('Sources &amp; Notes'!B$67^(13)))*365/354+W478*1.05*365</f>
        <v>220.73619571005918</v>
      </c>
      <c r="V478" s="4">
        <f>T478*(12*(1-1/'Sources &amp; Notes'!B$67))/(1/'Sources &amp; Notes'!B$67-1/('Sources &amp; Notes'!B$67^(13)))*365/354+X478*1.05*365</f>
        <v>168.11803774005912</v>
      </c>
      <c r="W478" s="4">
        <v>0.32902855397260283</v>
      </c>
      <c r="X478" s="4">
        <v>0.1917339473972603</v>
      </c>
      <c r="Y478" s="4">
        <f t="shared" ref="Y478" si="72">U478/325/W478/1.05</f>
        <v>1.9659266253487924</v>
      </c>
      <c r="Z478" s="4">
        <f t="shared" si="47"/>
        <v>2.5694645999558618</v>
      </c>
    </row>
    <row r="479" spans="1:26" x14ac:dyDescent="0.25">
      <c r="A479" s="3">
        <v>1737</v>
      </c>
      <c r="B479" s="4">
        <v>3.1207729468599035</v>
      </c>
      <c r="C479" s="4">
        <v>1.3574877641878702</v>
      </c>
      <c r="D479" s="4">
        <v>0.52067587318670827</v>
      </c>
      <c r="E479" s="4">
        <f t="shared" si="70"/>
        <v>2.1894596693276802</v>
      </c>
      <c r="F479" s="4">
        <f t="shared" si="71"/>
        <v>5.7082819933724149</v>
      </c>
      <c r="G479" s="4">
        <v>4.906067924202433</v>
      </c>
      <c r="H479" s="4">
        <v>1.6952901007340861</v>
      </c>
      <c r="I479" s="4">
        <v>0.61482874600009851</v>
      </c>
      <c r="J479" s="4">
        <f t="shared" si="52"/>
        <v>2.7561333839407873</v>
      </c>
      <c r="K479" s="4">
        <f t="shared" si="53"/>
        <v>7.5995887838608089</v>
      </c>
      <c r="T479" s="4">
        <v>83.267229999999998</v>
      </c>
      <c r="U479" s="4">
        <f>T479*(12*(1-1/'Sources &amp; Notes'!B$67))/(1/'Sources &amp; Notes'!B$67-1/('Sources &amp; Notes'!B$67^(13)))*365/354+W479*1.05*365</f>
        <v>232.70772850005912</v>
      </c>
      <c r="V479" s="4">
        <f>T479*(12*(1-1/'Sources &amp; Notes'!B$67))/(1/'Sources &amp; Notes'!B$67-1/('Sources &amp; Notes'!B$67^(13)))*365/354+X479*1.05*365</f>
        <v>175.09417799505911</v>
      </c>
      <c r="W479" s="4">
        <v>0.36026543013698631</v>
      </c>
      <c r="X479" s="4">
        <v>0.2099365312328767</v>
      </c>
      <c r="Y479" s="4">
        <f t="shared" ref="Y479:Y483" si="73">V479/325/W479/1.05</f>
        <v>1.4242179497991665</v>
      </c>
      <c r="Z479" s="4">
        <f t="shared" si="47"/>
        <v>2.444055302238227</v>
      </c>
    </row>
    <row r="480" spans="1:26" x14ac:dyDescent="0.25">
      <c r="A480" s="3">
        <v>1738</v>
      </c>
      <c r="B480" s="4">
        <v>3.0835322195704049</v>
      </c>
      <c r="C480" s="4">
        <v>1.3116322639056235</v>
      </c>
      <c r="D480" s="4">
        <v>0.51106859103921709</v>
      </c>
      <c r="E480" s="4">
        <f t="shared" si="70"/>
        <v>2.2389639480407899</v>
      </c>
      <c r="F480" s="4">
        <f t="shared" si="71"/>
        <v>5.746190244249358</v>
      </c>
      <c r="G480" s="4">
        <v>4.9708712004228106</v>
      </c>
      <c r="H480" s="4">
        <v>1.748669550155824</v>
      </c>
      <c r="I480" s="4">
        <v>0.62986928910152784</v>
      </c>
      <c r="J480" s="4">
        <f t="shared" si="52"/>
        <v>2.7072942670042277</v>
      </c>
      <c r="K480" s="4">
        <f t="shared" si="53"/>
        <v>7.5161039440019923</v>
      </c>
      <c r="O480" s="4">
        <v>3.2695494000000003</v>
      </c>
      <c r="P480" s="4">
        <v>1.0445349269334856</v>
      </c>
      <c r="Q480" s="4">
        <v>0.45830386756601982</v>
      </c>
      <c r="R480" s="4">
        <f>O480/P480/1.05</f>
        <v>2.9810937778501465</v>
      </c>
      <c r="S480" s="4">
        <f>O480/Q480/1.05</f>
        <v>6.7943056818738556</v>
      </c>
      <c r="T480" s="4">
        <v>83.267229999999998</v>
      </c>
      <c r="U480" s="4">
        <f>T480*(12*(1-1/'Sources &amp; Notes'!B$67))/(1/'Sources &amp; Notes'!B$67-1/('Sources &amp; Notes'!B$67^(13)))*365/354+W480*1.05*365</f>
        <v>334.93872863460911</v>
      </c>
      <c r="V480" s="4">
        <f>T480*(12*(1-1/'Sources &amp; Notes'!B$67))/(1/'Sources &amp; Notes'!B$67-1/('Sources &amp; Notes'!B$67^(13)))*365/354+X480*1.05*365</f>
        <v>241.96999684755912</v>
      </c>
      <c r="W480" s="4">
        <v>0.62701298430410957</v>
      </c>
      <c r="X480" s="4">
        <v>0.38443312315068495</v>
      </c>
      <c r="Y480" s="4">
        <f t="shared" si="73"/>
        <v>1.1308690658434066</v>
      </c>
      <c r="Z480" s="4">
        <f t="shared" si="47"/>
        <v>1.8444549783337567</v>
      </c>
    </row>
    <row r="481" spans="1:26" x14ac:dyDescent="0.25">
      <c r="A481" s="3">
        <v>1739</v>
      </c>
      <c r="B481" s="4">
        <v>3.0835322195704049</v>
      </c>
      <c r="C481" s="4">
        <v>1.1888525324651198</v>
      </c>
      <c r="D481" s="4">
        <v>0.53410001276421226</v>
      </c>
      <c r="E481" s="4">
        <f t="shared" si="70"/>
        <v>2.470194806989634</v>
      </c>
      <c r="F481" s="4">
        <f t="shared" si="71"/>
        <v>5.4984034483973518</v>
      </c>
      <c r="G481" s="4">
        <v>4.708588446077866</v>
      </c>
      <c r="H481" s="4">
        <v>1.964516036013747</v>
      </c>
      <c r="I481" s="4">
        <v>0.63492483580451897</v>
      </c>
      <c r="J481" s="4">
        <f t="shared" si="52"/>
        <v>2.2826843183957632</v>
      </c>
      <c r="K481" s="4">
        <f t="shared" si="53"/>
        <v>7.0628359386247679</v>
      </c>
      <c r="O481" s="4">
        <v>3.2682506999999998</v>
      </c>
      <c r="P481" s="4">
        <v>1.0918168523993101</v>
      </c>
      <c r="Q481" s="4">
        <v>0.46745085505677919</v>
      </c>
      <c r="R481" s="4">
        <f t="shared" ref="R481:R544" si="74">O481/P481/1.05</f>
        <v>2.8508624935085134</v>
      </c>
      <c r="S481" s="4">
        <f t="shared" ref="S481:S544" si="75">O481/Q481/1.05</f>
        <v>6.6587100667676351</v>
      </c>
      <c r="T481" s="4">
        <v>83.267229999999998</v>
      </c>
      <c r="U481" s="4">
        <f>T481*(12*(1-1/'Sources &amp; Notes'!B$67))/(1/'Sources &amp; Notes'!B$67-1/('Sources &amp; Notes'!B$67^(13)))*365/354+W481*1.05*365</f>
        <v>278.32196314050907</v>
      </c>
      <c r="V481" s="4">
        <f>T481*(12*(1-1/'Sources &amp; Notes'!B$67))/(1/'Sources &amp; Notes'!B$67-1/('Sources &amp; Notes'!B$67^(13)))*365/354+X481*1.05*365</f>
        <v>205.87460611755913</v>
      </c>
      <c r="W481" s="4">
        <v>0.47928495953150674</v>
      </c>
      <c r="X481" s="4">
        <v>0.29025075986301369</v>
      </c>
      <c r="Y481" s="4">
        <f t="shared" si="73"/>
        <v>1.2587408327024405</v>
      </c>
      <c r="Z481" s="4">
        <f t="shared" ref="Z481:Z544" si="76">V481/325/X481/1.05</f>
        <v>2.0785321952203493</v>
      </c>
    </row>
    <row r="482" spans="1:26" x14ac:dyDescent="0.25">
      <c r="A482" s="3">
        <v>1740</v>
      </c>
      <c r="B482" s="4">
        <v>3.0835322195704049</v>
      </c>
      <c r="C482" s="4">
        <v>1.3083610546222626</v>
      </c>
      <c r="D482" s="4">
        <v>0.6292028765364398</v>
      </c>
      <c r="E482" s="4">
        <f t="shared" si="70"/>
        <v>2.2445618826675249</v>
      </c>
      <c r="F482" s="4">
        <f t="shared" si="71"/>
        <v>4.6673298255363864</v>
      </c>
      <c r="G482" s="4">
        <v>4.4670943787202715</v>
      </c>
      <c r="H482" s="4">
        <v>2.0413005639520647</v>
      </c>
      <c r="I482" s="4">
        <v>0.69293330682894627</v>
      </c>
      <c r="J482" s="4">
        <f t="shared" si="52"/>
        <v>2.0841495240389865</v>
      </c>
      <c r="K482" s="4">
        <f t="shared" si="53"/>
        <v>6.1396609989068152</v>
      </c>
      <c r="L482" s="4">
        <v>0.13013920000000001</v>
      </c>
      <c r="M482" s="4">
        <v>2.3128641548019881E-2</v>
      </c>
      <c r="N482" s="4">
        <f>L482/M482/1.05</f>
        <v>5.3588143073930921</v>
      </c>
      <c r="O482" s="4">
        <v>3.2669519999999999</v>
      </c>
      <c r="P482" s="4">
        <v>1.1221106211911367</v>
      </c>
      <c r="Q482" s="4">
        <v>0.47641708869699073</v>
      </c>
      <c r="R482" s="4">
        <f t="shared" si="74"/>
        <v>2.7727951223205416</v>
      </c>
      <c r="S482" s="4">
        <f t="shared" si="75"/>
        <v>6.5307960838527954</v>
      </c>
      <c r="T482" s="4">
        <v>83.267229999999998</v>
      </c>
      <c r="U482" s="4">
        <f>T482*(12*(1-1/'Sources &amp; Notes'!B$67))/(1/'Sources &amp; Notes'!B$67-1/('Sources &amp; Notes'!B$67^(13)))*365/354+W482*1.05*365</f>
        <v>311.38994399550904</v>
      </c>
      <c r="V482" s="4">
        <f>T482*(12*(1-1/'Sources &amp; Notes'!B$67))/(1/'Sources &amp; Notes'!B$67-1/('Sources &amp; Notes'!B$67^(13)))*365/354+X482*1.05*365</f>
        <v>222.24156459255909</v>
      </c>
      <c r="W482" s="4">
        <v>0.56556801459999984</v>
      </c>
      <c r="X482" s="4">
        <v>0.33295645712328764</v>
      </c>
      <c r="Y482" s="4">
        <f t="shared" si="73"/>
        <v>1.1515101903348823</v>
      </c>
      <c r="Z482" s="4">
        <f t="shared" si="76"/>
        <v>1.9559834873489741</v>
      </c>
    </row>
    <row r="483" spans="1:26" x14ac:dyDescent="0.25">
      <c r="A483" s="3">
        <v>1741</v>
      </c>
      <c r="B483" s="4">
        <v>3.0835322195704049</v>
      </c>
      <c r="C483" s="4">
        <v>1.485827618478716</v>
      </c>
      <c r="D483" s="4">
        <v>0.65515492717306456</v>
      </c>
      <c r="E483" s="4">
        <f t="shared" si="70"/>
        <v>1.9764724490574417</v>
      </c>
      <c r="F483" s="4">
        <f t="shared" si="71"/>
        <v>4.4824471742026004</v>
      </c>
      <c r="G483" s="4">
        <v>4.4597627993081259</v>
      </c>
      <c r="H483" s="4">
        <v>1.7415778597252081</v>
      </c>
      <c r="I483" s="4">
        <v>0.64396490261551675</v>
      </c>
      <c r="J483" s="4">
        <f t="shared" si="52"/>
        <v>2.4388189815805208</v>
      </c>
      <c r="K483" s="4">
        <f t="shared" si="53"/>
        <v>6.5956904249704857</v>
      </c>
      <c r="O483" s="4">
        <v>3.2656533000000003</v>
      </c>
      <c r="P483" s="4">
        <v>1.1146822083575201</v>
      </c>
      <c r="Q483" s="4">
        <v>0.47774004100724488</v>
      </c>
      <c r="R483" s="4">
        <f t="shared" si="74"/>
        <v>2.7901638482081705</v>
      </c>
      <c r="S483" s="4">
        <f t="shared" si="75"/>
        <v>6.5101221020593396</v>
      </c>
      <c r="T483" s="4">
        <v>83.267229999999998</v>
      </c>
      <c r="U483" s="4">
        <f>T483*(12*(1-1/'Sources &amp; Notes'!B$67))/(1/'Sources &amp; Notes'!B$67-1/('Sources &amp; Notes'!B$67^(13)))*365/354+W483*1.05*365</f>
        <v>283.3761083205091</v>
      </c>
      <c r="V483" s="4">
        <f>T483*(12*(1-1/'Sources &amp; Notes'!B$67))/(1/'Sources &amp; Notes'!B$67-1/('Sources &amp; Notes'!B$67^(13)))*365/354+X483*1.05*365</f>
        <v>205.19201896755908</v>
      </c>
      <c r="W483" s="4">
        <v>0.49247255295616432</v>
      </c>
      <c r="X483" s="4">
        <v>0.28846971054794518</v>
      </c>
      <c r="Y483" s="4">
        <f t="shared" si="73"/>
        <v>1.220972194426744</v>
      </c>
      <c r="Z483" s="4">
        <f t="shared" si="76"/>
        <v>2.0844312996871484</v>
      </c>
    </row>
    <row r="484" spans="1:26" x14ac:dyDescent="0.25">
      <c r="A484" s="3">
        <v>1742</v>
      </c>
      <c r="B484" s="4">
        <v>3.0835322195704049</v>
      </c>
      <c r="C484" s="4">
        <v>1.1671786148172332</v>
      </c>
      <c r="D484" s="4">
        <v>0.57230512531679645</v>
      </c>
      <c r="E484" s="4">
        <f t="shared" si="70"/>
        <v>2.5160650775217186</v>
      </c>
      <c r="F484" s="4">
        <f t="shared" si="71"/>
        <v>5.1313490340423229</v>
      </c>
      <c r="G484" s="4">
        <v>4.9155833129290301</v>
      </c>
      <c r="H484" s="4">
        <v>1.6396942832648913</v>
      </c>
      <c r="I484" s="4">
        <v>0.62065200637767737</v>
      </c>
      <c r="J484" s="4">
        <f t="shared" si="52"/>
        <v>2.8551102268610964</v>
      </c>
      <c r="K484" s="4">
        <f t="shared" si="53"/>
        <v>7.5428869462583981</v>
      </c>
      <c r="O484" s="4">
        <v>3.2643545999999999</v>
      </c>
      <c r="P484" s="4">
        <v>1.1167360231503127</v>
      </c>
      <c r="Q484" s="4">
        <v>0.48643514387163489</v>
      </c>
      <c r="R484" s="4">
        <f t="shared" si="74"/>
        <v>2.783924829510656</v>
      </c>
      <c r="S484" s="4">
        <f t="shared" si="75"/>
        <v>6.3912099732612067</v>
      </c>
      <c r="T484" s="4">
        <v>83.267229999999998</v>
      </c>
      <c r="U484" s="4">
        <f>T484*(12*(1-1/'Sources &amp; Notes'!B$67))/(1/'Sources &amp; Notes'!B$67-1/('Sources &amp; Notes'!B$67^(13)))*365/354+W484*1.05*365</f>
        <v>269.31352069050911</v>
      </c>
      <c r="V484" s="4">
        <f>T484*(12*(1-1/'Sources &amp; Notes'!B$67))/(1/'Sources &amp; Notes'!B$67-1/('Sources &amp; Notes'!B$67^(13)))*365/354+X484*1.05*365</f>
        <v>199.18708975755911</v>
      </c>
      <c r="W484" s="4">
        <v>0.45577956501095884</v>
      </c>
      <c r="X484" s="4">
        <v>0.27280127164383561</v>
      </c>
      <c r="Y484" s="4">
        <f t="shared" ref="Y484" si="77">U484/325/W484/1.05</f>
        <v>1.7315325012643394</v>
      </c>
      <c r="Z484" s="4">
        <f t="shared" si="76"/>
        <v>2.1396470331928978</v>
      </c>
    </row>
    <row r="485" spans="1:26" x14ac:dyDescent="0.25">
      <c r="A485" s="3">
        <v>1743</v>
      </c>
      <c r="B485" s="4">
        <v>3.0835322195704049</v>
      </c>
      <c r="C485" s="4">
        <v>1.2119683911690335</v>
      </c>
      <c r="D485" s="4">
        <v>0.5831525808043263</v>
      </c>
      <c r="E485" s="4">
        <f t="shared" si="70"/>
        <v>2.4230808108280377</v>
      </c>
      <c r="F485" s="4">
        <f t="shared" si="71"/>
        <v>5.0358987486967957</v>
      </c>
      <c r="G485" s="4">
        <v>4.8606463685135122</v>
      </c>
      <c r="H485" s="4">
        <v>1.577053243707234</v>
      </c>
      <c r="I485" s="4">
        <v>0.59641587890568992</v>
      </c>
      <c r="J485" s="4">
        <f t="shared" si="52"/>
        <v>2.9353397141810667</v>
      </c>
      <c r="K485" s="4">
        <f t="shared" si="53"/>
        <v>7.7616763425641802</v>
      </c>
      <c r="O485" s="4">
        <v>3.2630559000000003</v>
      </c>
      <c r="P485" s="4">
        <v>1.1147201839525418</v>
      </c>
      <c r="Q485" s="4">
        <v>0.48997233085109865</v>
      </c>
      <c r="R485" s="4">
        <f t="shared" si="74"/>
        <v>2.7878496598986784</v>
      </c>
      <c r="S485" s="4">
        <f t="shared" si="75"/>
        <v>6.3425464868927461</v>
      </c>
      <c r="T485" s="4">
        <v>83.267229999999998</v>
      </c>
      <c r="U485" s="4">
        <f>T485*(12*(1-1/'Sources &amp; Notes'!B$67))/(1/'Sources &amp; Notes'!B$67-1/('Sources &amp; Notes'!B$67^(13)))*365/354+W485*1.05*365</f>
        <v>287.41781414460911</v>
      </c>
      <c r="V485" s="4">
        <f>T485*(12*(1-1/'Sources &amp; Notes'!B$67))/(1/'Sources &amp; Notes'!B$67-1/('Sources &amp; Notes'!B$67^(13)))*365/354+X485*1.05*365</f>
        <v>207.44574621255913</v>
      </c>
      <c r="W485" s="4">
        <v>0.50301842594794521</v>
      </c>
      <c r="X485" s="4">
        <v>0.29435027739726027</v>
      </c>
      <c r="Y485" s="4">
        <f t="shared" ref="Y485:Y489" si="78">V485/325/W485/1.05</f>
        <v>1.2085036874251882</v>
      </c>
      <c r="Z485" s="4">
        <f t="shared" si="76"/>
        <v>2.0652252410840228</v>
      </c>
    </row>
    <row r="486" spans="1:26" x14ac:dyDescent="0.25">
      <c r="A486" s="3">
        <v>1744</v>
      </c>
      <c r="B486" s="4">
        <v>3.0835322195704049</v>
      </c>
      <c r="C486" s="4">
        <v>1.3018616598452166</v>
      </c>
      <c r="D486" s="4">
        <v>0.53884063746369326</v>
      </c>
      <c r="E486" s="4">
        <f t="shared" si="70"/>
        <v>2.25576760000826</v>
      </c>
      <c r="F486" s="4">
        <f t="shared" si="71"/>
        <v>5.4500294665873028</v>
      </c>
      <c r="G486" s="4">
        <v>4.8185566196173228</v>
      </c>
      <c r="H486" s="4">
        <v>1.5824986540230852</v>
      </c>
      <c r="I486" s="4">
        <v>0.57151401704511362</v>
      </c>
      <c r="J486" s="4">
        <f t="shared" si="52"/>
        <v>2.8999086544725388</v>
      </c>
      <c r="K486" s="4">
        <f t="shared" si="53"/>
        <v>8.0297270156550482</v>
      </c>
      <c r="O486" s="4">
        <v>3.2617571999999999</v>
      </c>
      <c r="P486" s="4">
        <v>1.1724129607860201</v>
      </c>
      <c r="Q486" s="4">
        <v>0.50122164558264226</v>
      </c>
      <c r="R486" s="4">
        <f t="shared" si="74"/>
        <v>2.6496085700799337</v>
      </c>
      <c r="S486" s="4">
        <f t="shared" si="75"/>
        <v>6.1977280030681241</v>
      </c>
      <c r="T486" s="4">
        <v>83.267229999999998</v>
      </c>
      <c r="U486" s="4">
        <f>T486*(12*(1-1/'Sources &amp; Notes'!B$67))/(1/'Sources &amp; Notes'!B$67-1/('Sources &amp; Notes'!B$67^(13)))*365/354+W486*1.05*365</f>
        <v>251.0335972455091</v>
      </c>
      <c r="V486" s="4">
        <f>T486*(12*(1-1/'Sources &amp; Notes'!B$67))/(1/'Sources &amp; Notes'!B$67-1/('Sources &amp; Notes'!B$67^(13)))*365/354+X486*1.05*365</f>
        <v>186.2232643375591</v>
      </c>
      <c r="W486" s="4">
        <v>0.40808243925753424</v>
      </c>
      <c r="X486" s="4">
        <v>0.23897524315068494</v>
      </c>
      <c r="Y486" s="4">
        <f t="shared" si="78"/>
        <v>1.3372523466504629</v>
      </c>
      <c r="Z486" s="4">
        <f t="shared" si="76"/>
        <v>2.2835386307354346</v>
      </c>
    </row>
    <row r="487" spans="1:26" x14ac:dyDescent="0.25">
      <c r="A487" s="3">
        <v>1745</v>
      </c>
      <c r="B487" s="4">
        <v>2.8302300109529024</v>
      </c>
      <c r="C487" s="4">
        <v>1.2438443309442315</v>
      </c>
      <c r="D487" s="4">
        <v>0.48691076351223123</v>
      </c>
      <c r="E487" s="4">
        <f t="shared" si="70"/>
        <v>2.1670373745581921</v>
      </c>
      <c r="F487" s="4">
        <f t="shared" si="71"/>
        <v>5.5358339870027713</v>
      </c>
      <c r="G487" s="4">
        <v>4.9281017550613582</v>
      </c>
      <c r="H487" s="4">
        <v>1.756406411848219</v>
      </c>
      <c r="I487" s="4">
        <v>0.62740430323919716</v>
      </c>
      <c r="J487" s="4">
        <f t="shared" si="52"/>
        <v>2.6721778121823236</v>
      </c>
      <c r="K487" s="4">
        <f t="shared" si="53"/>
        <v>7.4807109525454019</v>
      </c>
      <c r="O487" s="4">
        <v>3.2604585000000004</v>
      </c>
      <c r="P487" s="4">
        <v>1.2356805037408409</v>
      </c>
      <c r="Q487" s="4">
        <v>0.50505362129741305</v>
      </c>
      <c r="R487" s="4">
        <f t="shared" si="74"/>
        <v>2.5129461556025521</v>
      </c>
      <c r="S487" s="4">
        <f t="shared" si="75"/>
        <v>6.1482552356554638</v>
      </c>
      <c r="T487" s="4">
        <v>83.267229999999998</v>
      </c>
      <c r="U487" s="4">
        <f>T487*(12*(1-1/'Sources &amp; Notes'!B$67))/(1/'Sources &amp; Notes'!B$67-1/('Sources &amp; Notes'!B$67^(13)))*365/354+W487*1.05*365</f>
        <v>292.63488715050914</v>
      </c>
      <c r="V487" s="4">
        <f>T487*(12*(1-1/'Sources &amp; Notes'!B$67))/(1/'Sources &amp; Notes'!B$67-1/('Sources &amp; Notes'!B$67^(13)))*365/354+X487*1.05*365</f>
        <v>215.10526038255909</v>
      </c>
      <c r="W487" s="4">
        <v>0.51663114090136986</v>
      </c>
      <c r="X487" s="4">
        <v>0.31433596342465753</v>
      </c>
      <c r="Y487" s="4">
        <f t="shared" si="78"/>
        <v>1.2201066398559894</v>
      </c>
      <c r="Z487" s="4">
        <f t="shared" si="76"/>
        <v>2.0053228351684376</v>
      </c>
    </row>
    <row r="488" spans="1:26" x14ac:dyDescent="0.25">
      <c r="A488" s="3">
        <v>1746</v>
      </c>
      <c r="B488" s="4">
        <v>2.9701149425287356</v>
      </c>
      <c r="C488" s="4">
        <v>1.2560751840631426</v>
      </c>
      <c r="D488" s="4">
        <v>0.58124137418616162</v>
      </c>
      <c r="E488" s="4">
        <f t="shared" si="70"/>
        <v>2.2519996681219503</v>
      </c>
      <c r="F488" s="4">
        <f t="shared" si="71"/>
        <v>4.8666200020723869</v>
      </c>
      <c r="G488" s="4">
        <v>4.800911476716144</v>
      </c>
      <c r="H488" s="4">
        <v>1.7476881315118191</v>
      </c>
      <c r="I488" s="4">
        <v>0.60091934796335278</v>
      </c>
      <c r="J488" s="4">
        <f t="shared" si="52"/>
        <v>2.6161971132322952</v>
      </c>
      <c r="K488" s="4">
        <f t="shared" si="53"/>
        <v>7.6088357946670877</v>
      </c>
      <c r="O488" s="4">
        <v>3.2591598000000004</v>
      </c>
      <c r="P488" s="4">
        <v>1.2105845815034653</v>
      </c>
      <c r="Q488" s="4">
        <v>0.51571548601467654</v>
      </c>
      <c r="R488" s="4">
        <f t="shared" si="74"/>
        <v>2.5640188729570643</v>
      </c>
      <c r="S488" s="4">
        <f t="shared" si="75"/>
        <v>6.0187483185203012</v>
      </c>
      <c r="T488" s="4">
        <v>83.267229999999998</v>
      </c>
      <c r="U488" s="4">
        <f>T488*(12*(1-1/'Sources &amp; Notes'!B$67))/(1/'Sources &amp; Notes'!B$67-1/('Sources &amp; Notes'!B$67^(13)))*365/354+W488*1.05*365</f>
        <v>282.94262359050913</v>
      </c>
      <c r="V488" s="4">
        <f>T488*(12*(1-1/'Sources &amp; Notes'!B$67))/(1/'Sources &amp; Notes'!B$67-1/('Sources &amp; Notes'!B$67^(13)))*365/354+X488*1.05*365</f>
        <v>213.50195437755912</v>
      </c>
      <c r="W488" s="4">
        <v>0.49134147733972605</v>
      </c>
      <c r="X488" s="4">
        <v>0.31015251657534249</v>
      </c>
      <c r="Y488" s="4">
        <f t="shared" si="78"/>
        <v>1.2733440623457968</v>
      </c>
      <c r="Z488" s="4">
        <f t="shared" si="76"/>
        <v>2.0172228800947658</v>
      </c>
    </row>
    <row r="489" spans="1:26" x14ac:dyDescent="0.25">
      <c r="A489" s="3">
        <v>1747</v>
      </c>
      <c r="B489" s="4">
        <v>2.9363636363636361</v>
      </c>
      <c r="C489" s="4">
        <v>1.4239429833335513</v>
      </c>
      <c r="D489" s="4">
        <v>0.66625593824710827</v>
      </c>
      <c r="E489" s="4">
        <f t="shared" si="70"/>
        <v>1.9639387456300432</v>
      </c>
      <c r="F489" s="4">
        <f t="shared" si="71"/>
        <v>4.1973911765715268</v>
      </c>
      <c r="G489" s="4">
        <v>4.6494554647938493</v>
      </c>
      <c r="H489" s="4">
        <v>1.7329300299383603</v>
      </c>
      <c r="I489" s="4">
        <v>0.58320349162802798</v>
      </c>
      <c r="J489" s="4">
        <f t="shared" si="52"/>
        <v>2.5552404004278775</v>
      </c>
      <c r="K489" s="4">
        <f t="shared" si="53"/>
        <v>7.5926377108137038</v>
      </c>
      <c r="O489" s="4">
        <v>3.2578611</v>
      </c>
      <c r="P489" s="4">
        <v>1.2078877901183172</v>
      </c>
      <c r="Q489" s="4">
        <v>0.51963783865472124</v>
      </c>
      <c r="R489" s="4">
        <f t="shared" si="74"/>
        <v>2.5687194477219886</v>
      </c>
      <c r="S489" s="4">
        <f t="shared" si="75"/>
        <v>5.9709371149249479</v>
      </c>
      <c r="T489" s="4">
        <v>83.267229999999998</v>
      </c>
      <c r="U489" s="4">
        <f>T489*(12*(1-1/'Sources &amp; Notes'!B$67))/(1/'Sources &amp; Notes'!B$67-1/('Sources &amp; Notes'!B$67^(13)))*365/354+W489*1.05*365</f>
        <v>277.13351917050909</v>
      </c>
      <c r="V489" s="4">
        <f>T489*(12*(1-1/'Sources &amp; Notes'!B$67))/(1/'Sources &amp; Notes'!B$67-1/('Sources &amp; Notes'!B$67^(13)))*365/354+X489*1.05*365</f>
        <v>198.8982786475591</v>
      </c>
      <c r="W489" s="4">
        <v>0.47618399679178075</v>
      </c>
      <c r="X489" s="4">
        <v>0.27204768753424652</v>
      </c>
      <c r="Y489" s="4">
        <f t="shared" si="78"/>
        <v>1.22400606179079</v>
      </c>
      <c r="Z489" s="4">
        <f t="shared" si="76"/>
        <v>2.1424629772952355</v>
      </c>
    </row>
    <row r="490" spans="1:26" x14ac:dyDescent="0.25">
      <c r="A490" s="3">
        <v>1748</v>
      </c>
      <c r="B490" s="4">
        <v>2.8871508379888269</v>
      </c>
      <c r="C490" s="4">
        <v>1.5261761945313279</v>
      </c>
      <c r="D490" s="4">
        <v>0.71562305277494731</v>
      </c>
      <c r="E490" s="4">
        <f t="shared" si="70"/>
        <v>1.8016710486010801</v>
      </c>
      <c r="F490" s="4">
        <f t="shared" si="71"/>
        <v>3.8423405368077104</v>
      </c>
      <c r="G490" s="4">
        <v>4.8851978856939571</v>
      </c>
      <c r="H490" s="4">
        <v>1.7735066581708323</v>
      </c>
      <c r="I490" s="4">
        <v>0.59798144193135594</v>
      </c>
      <c r="J490" s="4">
        <f t="shared" si="52"/>
        <v>2.6233729619855017</v>
      </c>
      <c r="K490" s="4">
        <f t="shared" si="53"/>
        <v>7.7804578682572352</v>
      </c>
      <c r="O490" s="4">
        <v>3.2565624</v>
      </c>
      <c r="P490" s="4">
        <v>1.23477805317537</v>
      </c>
      <c r="Q490" s="4">
        <v>0.51730096315036178</v>
      </c>
      <c r="R490" s="4">
        <f t="shared" si="74"/>
        <v>2.5117777174806242</v>
      </c>
      <c r="S490" s="4">
        <f t="shared" si="75"/>
        <v>5.9955194769248923</v>
      </c>
      <c r="T490" s="4">
        <v>83.267229999999998</v>
      </c>
      <c r="U490" s="4">
        <f>T490*(12*(1-1/'Sources &amp; Notes'!B$67))/(1/'Sources &amp; Notes'!B$67-1/('Sources &amp; Notes'!B$67^(13)))*365/354+W490*1.05*365</f>
        <v>268.37588266050915</v>
      </c>
      <c r="V490" s="4">
        <f>T490*(12*(1-1/'Sources &amp; Notes'!B$67))/(1/'Sources &amp; Notes'!B$67-1/('Sources &amp; Notes'!B$67^(13)))*365/354+X490*1.05*365</f>
        <v>191.0864703775591</v>
      </c>
      <c r="W490" s="4">
        <v>0.4533330209013699</v>
      </c>
      <c r="X490" s="4">
        <v>0.25166462616438351</v>
      </c>
      <c r="Y490" s="4">
        <f t="shared" ref="Y490" si="79">U490/325/W490/1.05</f>
        <v>1.7348162095805815</v>
      </c>
      <c r="Z490" s="4">
        <f t="shared" si="76"/>
        <v>2.2250260646047026</v>
      </c>
    </row>
    <row r="491" spans="1:26" x14ac:dyDescent="0.25">
      <c r="A491" s="3">
        <v>1749</v>
      </c>
      <c r="B491" s="4">
        <v>2.919774011299435</v>
      </c>
      <c r="C491" s="4">
        <v>1.4844474175066873</v>
      </c>
      <c r="D491" s="4">
        <v>0.62725141938927265</v>
      </c>
      <c r="E491" s="4">
        <f t="shared" si="70"/>
        <v>1.8732473247783346</v>
      </c>
      <c r="F491" s="4">
        <f t="shared" si="71"/>
        <v>4.4332098225078429</v>
      </c>
      <c r="G491" s="4">
        <v>4.876289590457243</v>
      </c>
      <c r="H491" s="4">
        <v>1.7537600342287871</v>
      </c>
      <c r="I491" s="4">
        <v>0.63277530920446179</v>
      </c>
      <c r="J491" s="4">
        <f t="shared" si="52"/>
        <v>2.648073415749391</v>
      </c>
      <c r="K491" s="4">
        <f t="shared" si="53"/>
        <v>7.3392328314510777</v>
      </c>
      <c r="O491" s="4">
        <v>3.2552637000000004</v>
      </c>
      <c r="P491" s="4">
        <v>1.3359209727183425</v>
      </c>
      <c r="Q491" s="4">
        <v>0.54673348641060493</v>
      </c>
      <c r="R491" s="4">
        <f t="shared" si="74"/>
        <v>2.3206845361134856</v>
      </c>
      <c r="S491" s="4">
        <f t="shared" si="75"/>
        <v>5.6704980029864283</v>
      </c>
      <c r="T491" s="4">
        <v>83.267229999999998</v>
      </c>
      <c r="U491" s="4">
        <f>T491*(12*(1-1/'Sources &amp; Notes'!B$67))/(1/'Sources &amp; Notes'!B$67-1/('Sources &amp; Notes'!B$67^(13)))*365/354+W491*1.05*365</f>
        <v>263.07369125550912</v>
      </c>
      <c r="V491" s="4">
        <f>T491*(12*(1-1/'Sources &amp; Notes'!B$67))/(1/'Sources &amp; Notes'!B$67-1/('Sources &amp; Notes'!B$67^(13)))*365/354+X491*1.05*365</f>
        <v>189.7690886125591</v>
      </c>
      <c r="W491" s="4">
        <v>0.43949820966849312</v>
      </c>
      <c r="X491" s="4">
        <v>0.24822723082191778</v>
      </c>
      <c r="Y491" s="4">
        <f t="shared" ref="Y491:Y495" si="80">V491/325/W491/1.05</f>
        <v>1.2653063906439899</v>
      </c>
      <c r="Z491" s="4">
        <f t="shared" si="76"/>
        <v>2.2402856106028577</v>
      </c>
    </row>
    <row r="492" spans="1:26" x14ac:dyDescent="0.25">
      <c r="A492" s="3">
        <v>1750</v>
      </c>
      <c r="B492" s="4">
        <v>2.987283236994219</v>
      </c>
      <c r="C492" s="4">
        <v>1.7333984136526106</v>
      </c>
      <c r="D492" s="4">
        <v>0.72116874366631456</v>
      </c>
      <c r="E492" s="4">
        <f t="shared" si="70"/>
        <v>1.6413027910214644</v>
      </c>
      <c r="F492" s="4">
        <f t="shared" si="71"/>
        <v>3.9450290646492681</v>
      </c>
      <c r="G492" s="4">
        <v>4.7710540476557153</v>
      </c>
      <c r="H492" s="4">
        <v>1.737796616974302</v>
      </c>
      <c r="I492" s="4">
        <v>0.61312620527867268</v>
      </c>
      <c r="J492" s="4">
        <f t="shared" si="52"/>
        <v>2.6147254249342002</v>
      </c>
      <c r="K492" s="4">
        <f t="shared" si="53"/>
        <v>7.4109717683688174</v>
      </c>
      <c r="L492" s="4">
        <v>0.12837999999999999</v>
      </c>
      <c r="M492" s="4">
        <v>2.6537888566788324E-2</v>
      </c>
      <c r="N492" s="4">
        <f>L492/M492/1.05</f>
        <v>4.6072492300567243</v>
      </c>
      <c r="O492" s="4">
        <v>3.253965</v>
      </c>
      <c r="P492" s="4">
        <v>1.2937928685376048</v>
      </c>
      <c r="Q492" s="4">
        <v>0.57482147950770257</v>
      </c>
      <c r="R492" s="4">
        <f t="shared" si="74"/>
        <v>2.3952939926289378</v>
      </c>
      <c r="S492" s="4">
        <f t="shared" si="75"/>
        <v>5.3912638900835628</v>
      </c>
      <c r="T492" s="4">
        <v>106.4605</v>
      </c>
      <c r="U492" s="4">
        <f>T492*(12*(1-1/'Sources &amp; Notes'!B$67))/(1/'Sources &amp; Notes'!B$67-1/('Sources &amp; Notes'!B$67^(13)))*365/354+W492*1.05*365</f>
        <v>283.66935363601726</v>
      </c>
      <c r="V492" s="4">
        <f>T492*(12*(1-1/'Sources &amp; Notes'!B$67))/(1/'Sources &amp; Notes'!B$67-1/('Sources &amp; Notes'!B$67^(13)))*365/354+X492*1.05*365</f>
        <v>214.14935513806725</v>
      </c>
      <c r="W492" s="4">
        <v>0.42445772007945209</v>
      </c>
      <c r="X492" s="4">
        <v>0.24306176835616439</v>
      </c>
      <c r="Y492" s="4">
        <f t="shared" si="80"/>
        <v>1.478460322792629</v>
      </c>
      <c r="Z492" s="4">
        <f t="shared" si="76"/>
        <v>2.5818288992324558</v>
      </c>
    </row>
    <row r="493" spans="1:26" x14ac:dyDescent="0.25">
      <c r="A493" s="3">
        <v>1751</v>
      </c>
      <c r="B493" s="4">
        <v>2.987283236994219</v>
      </c>
      <c r="C493" s="4">
        <v>1.6894486734313225</v>
      </c>
      <c r="D493" s="4">
        <v>0.74967696294899866</v>
      </c>
      <c r="E493" s="4">
        <f t="shared" si="70"/>
        <v>1.6840000522193201</v>
      </c>
      <c r="F493" s="4">
        <f t="shared" si="71"/>
        <v>3.7950101108732603</v>
      </c>
      <c r="G493" s="4">
        <v>4.7185099407609821</v>
      </c>
      <c r="H493" s="4">
        <v>1.8214288700631545</v>
      </c>
      <c r="I493" s="4">
        <v>0.62963576341195204</v>
      </c>
      <c r="J493" s="4">
        <f t="shared" ref="J493:J556" si="81">G493/H493/1.05</f>
        <v>2.4671943357552695</v>
      </c>
      <c r="K493" s="4">
        <f t="shared" ref="K493:K556" si="82">G493/I493/1.05</f>
        <v>7.1371723976561388</v>
      </c>
      <c r="O493" s="4">
        <v>3.2526663</v>
      </c>
      <c r="P493" s="4">
        <v>1.2589954261360601</v>
      </c>
      <c r="Q493" s="4">
        <v>0.56949134398522228</v>
      </c>
      <c r="R493" s="4">
        <f t="shared" si="74"/>
        <v>2.4605152364045608</v>
      </c>
      <c r="S493" s="4">
        <f t="shared" si="75"/>
        <v>5.4395513843873502</v>
      </c>
      <c r="T493" s="4">
        <v>106.4605</v>
      </c>
      <c r="U493" s="4">
        <f>T493*(12*(1-1/'Sources &amp; Notes'!B$67))/(1/'Sources &amp; Notes'!B$67-1/('Sources &amp; Notes'!B$67^(13)))*365/354+W493*1.05*365</f>
        <v>271.82268516601727</v>
      </c>
      <c r="V493" s="4">
        <f>T493*(12*(1-1/'Sources &amp; Notes'!B$67))/(1/'Sources &amp; Notes'!B$67-1/('Sources &amp; Notes'!B$67^(13)))*365/354+X493*1.05*365</f>
        <v>214.42243808806722</v>
      </c>
      <c r="W493" s="4">
        <v>0.39354664775068499</v>
      </c>
      <c r="X493" s="4">
        <v>0.24377431356164378</v>
      </c>
      <c r="Y493" s="4">
        <f t="shared" si="80"/>
        <v>1.5966192178454897</v>
      </c>
      <c r="Z493" s="4">
        <f t="shared" si="76"/>
        <v>2.5775650097709013</v>
      </c>
    </row>
    <row r="494" spans="1:26" x14ac:dyDescent="0.25">
      <c r="A494" s="3">
        <v>1752</v>
      </c>
      <c r="B494" s="4">
        <v>2.987283236994219</v>
      </c>
      <c r="C494" s="4">
        <v>1.4224610494878651</v>
      </c>
      <c r="D494" s="4">
        <v>0.70650807659432402</v>
      </c>
      <c r="E494" s="4">
        <f t="shared" si="70"/>
        <v>2.0000770181401575</v>
      </c>
      <c r="F494" s="4">
        <f t="shared" si="71"/>
        <v>4.0268919047528762</v>
      </c>
      <c r="G494" s="4">
        <v>4.7282852593205327</v>
      </c>
      <c r="H494" s="4">
        <v>1.8616114271940274</v>
      </c>
      <c r="I494" s="4">
        <v>0.6339918905728521</v>
      </c>
      <c r="J494" s="4">
        <f t="shared" si="81"/>
        <v>2.4189413282598884</v>
      </c>
      <c r="K494" s="4">
        <f t="shared" si="82"/>
        <v>7.1028176942951795</v>
      </c>
      <c r="O494" s="4">
        <v>3.2513676</v>
      </c>
      <c r="P494" s="4">
        <v>1.2578954465510346</v>
      </c>
      <c r="Q494" s="4">
        <v>0.53722572832738147</v>
      </c>
      <c r="R494" s="4">
        <f t="shared" si="74"/>
        <v>2.4616835842110985</v>
      </c>
      <c r="S494" s="4">
        <f t="shared" si="75"/>
        <v>5.7639469000664869</v>
      </c>
      <c r="T494" s="4">
        <v>106.4605</v>
      </c>
      <c r="U494" s="4">
        <f>T494*(12*(1-1/'Sources &amp; Notes'!B$67))/(1/'Sources &amp; Notes'!B$67-1/('Sources &amp; Notes'!B$67^(13)))*365/354+W494*1.05*365</f>
        <v>245.49864110011731</v>
      </c>
      <c r="V494" s="4">
        <f>T494*(12*(1-1/'Sources &amp; Notes'!B$67))/(1/'Sources &amp; Notes'!B$67-1/('Sources &amp; Notes'!B$67^(13)))*365/354+X494*1.05*365</f>
        <v>194.05341826306727</v>
      </c>
      <c r="W494" s="4">
        <v>0.3248602966328768</v>
      </c>
      <c r="X494" s="4">
        <v>0.19062618616438357</v>
      </c>
      <c r="Y494" s="4">
        <f t="shared" si="80"/>
        <v>1.7504592325587638</v>
      </c>
      <c r="Z494" s="4">
        <f t="shared" si="76"/>
        <v>2.9830880897046708</v>
      </c>
    </row>
    <row r="495" spans="1:26" x14ac:dyDescent="0.25">
      <c r="A495" s="3">
        <v>1753</v>
      </c>
      <c r="B495" s="4">
        <v>2.987283236994219</v>
      </c>
      <c r="C495" s="4">
        <v>1.1295441533044412</v>
      </c>
      <c r="D495" s="4">
        <v>0.52865388025397786</v>
      </c>
      <c r="E495" s="4">
        <f t="shared" si="70"/>
        <v>2.5187431991544282</v>
      </c>
      <c r="F495" s="4">
        <f t="shared" si="71"/>
        <v>5.3816528366601375</v>
      </c>
      <c r="G495" s="4">
        <v>4.6577891488430021</v>
      </c>
      <c r="H495" s="4">
        <v>1.7770778112523067</v>
      </c>
      <c r="I495" s="4">
        <v>0.61611795610510756</v>
      </c>
      <c r="J495" s="4">
        <f t="shared" si="81"/>
        <v>2.4962270292704414</v>
      </c>
      <c r="K495" s="4">
        <f t="shared" si="82"/>
        <v>7.1999032354252623</v>
      </c>
      <c r="O495" s="4">
        <v>3.2500688999999996</v>
      </c>
      <c r="P495" s="4">
        <v>1.3325179103970781</v>
      </c>
      <c r="Q495" s="4">
        <v>0.52310724845027168</v>
      </c>
      <c r="R495" s="4">
        <f t="shared" si="74"/>
        <v>2.3228983941861925</v>
      </c>
      <c r="S495" s="4">
        <f t="shared" si="75"/>
        <v>5.9171493483519635</v>
      </c>
      <c r="T495" s="4">
        <v>106.4605</v>
      </c>
      <c r="U495" s="4">
        <f>T495*(12*(1-1/'Sources &amp; Notes'!B$67))/(1/'Sources &amp; Notes'!B$67-1/('Sources &amp; Notes'!B$67^(13)))*365/354+W495*1.05*365</f>
        <v>236.50917333556725</v>
      </c>
      <c r="V495" s="4">
        <f>T495*(12*(1-1/'Sources &amp; Notes'!B$67))/(1/'Sources &amp; Notes'!B$67-1/('Sources &amp; Notes'!B$67^(13)))*365/354+X495*1.05*365</f>
        <v>187.31208179056728</v>
      </c>
      <c r="W495" s="4">
        <v>0.30140441205479451</v>
      </c>
      <c r="X495" s="4">
        <v>0.17303626712328771</v>
      </c>
      <c r="Y495" s="4">
        <f t="shared" si="80"/>
        <v>1.8211408042665387</v>
      </c>
      <c r="Z495" s="4">
        <f t="shared" si="76"/>
        <v>3.1721666359565104</v>
      </c>
    </row>
    <row r="496" spans="1:26" x14ac:dyDescent="0.25">
      <c r="A496" s="3">
        <v>1754</v>
      </c>
      <c r="B496" s="4">
        <v>2.987283236994219</v>
      </c>
      <c r="C496" s="4">
        <v>1.0999698818844568</v>
      </c>
      <c r="D496" s="4">
        <v>0.47541474263212286</v>
      </c>
      <c r="E496" s="4">
        <f t="shared" si="70"/>
        <v>2.5864632306169422</v>
      </c>
      <c r="F496" s="4">
        <f t="shared" si="71"/>
        <v>5.9843151655936371</v>
      </c>
      <c r="G496" s="4">
        <v>4.7828885324139812</v>
      </c>
      <c r="H496" s="4">
        <v>1.6834889284282495</v>
      </c>
      <c r="I496" s="4">
        <v>0.61010736320335035</v>
      </c>
      <c r="J496" s="4">
        <f t="shared" si="81"/>
        <v>2.7057688700603193</v>
      </c>
      <c r="K496" s="4">
        <f t="shared" si="82"/>
        <v>7.4661153271709093</v>
      </c>
      <c r="O496" s="4">
        <v>3.2487702000000005</v>
      </c>
      <c r="P496" s="4">
        <v>1.2052709869820968</v>
      </c>
      <c r="Q496" s="4">
        <v>0.52713446356072957</v>
      </c>
      <c r="R496" s="4">
        <f t="shared" si="74"/>
        <v>2.5671130314769761</v>
      </c>
      <c r="S496" s="4">
        <f t="shared" si="75"/>
        <v>5.8695969833632393</v>
      </c>
      <c r="T496" s="4">
        <v>106.4605</v>
      </c>
      <c r="U496" s="4">
        <f>T496*(12*(1-1/'Sources &amp; Notes'!B$67))/(1/'Sources &amp; Notes'!B$67-1/('Sources &amp; Notes'!B$67^(13)))*365/354+W496*1.05*365</f>
        <v>266.94694118101722</v>
      </c>
      <c r="V496" s="4">
        <f>T496*(12*(1-1/'Sources &amp; Notes'!B$67))/(1/'Sources &amp; Notes'!B$67-1/('Sources &amp; Notes'!B$67^(13)))*365/354+X496*1.05*365</f>
        <v>201.40523266306727</v>
      </c>
      <c r="W496" s="4">
        <v>0.38082454994246573</v>
      </c>
      <c r="X496" s="4">
        <v>0.20980900260273974</v>
      </c>
      <c r="Y496" s="4">
        <f t="shared" ref="Y496" si="83">U496/325/W496/1.05</f>
        <v>2.0541272846436351</v>
      </c>
      <c r="Z496" s="4">
        <f t="shared" si="76"/>
        <v>2.8130274519813638</v>
      </c>
    </row>
    <row r="497" spans="1:26" x14ac:dyDescent="0.25">
      <c r="A497" s="3">
        <v>1755</v>
      </c>
      <c r="B497" s="4">
        <v>2.987283236994219</v>
      </c>
      <c r="C497" s="4">
        <v>1.2297130952903053</v>
      </c>
      <c r="D497" s="4">
        <v>0.52992384775787538</v>
      </c>
      <c r="E497" s="4">
        <f t="shared" si="70"/>
        <v>2.3135735198530725</v>
      </c>
      <c r="F497" s="4">
        <f t="shared" si="71"/>
        <v>5.3687556548315909</v>
      </c>
      <c r="G497" s="4">
        <v>4.930908666019004</v>
      </c>
      <c r="H497" s="4">
        <v>1.7920331613492719</v>
      </c>
      <c r="I497" s="4">
        <v>0.62156717311083665</v>
      </c>
      <c r="J497" s="4">
        <f t="shared" si="81"/>
        <v>2.6205449724551091</v>
      </c>
      <c r="K497" s="4">
        <f t="shared" si="82"/>
        <v>7.5552630425179652</v>
      </c>
      <c r="O497" s="4">
        <v>3.2474715000000001</v>
      </c>
      <c r="P497" s="4">
        <v>1.2848546679333754</v>
      </c>
      <c r="Q497" s="4">
        <v>0.55481008533602449</v>
      </c>
      <c r="R497" s="4">
        <f t="shared" si="74"/>
        <v>2.4071438406140224</v>
      </c>
      <c r="S497" s="4">
        <f t="shared" si="75"/>
        <v>5.5745742223247552</v>
      </c>
      <c r="T497" s="4">
        <v>94.071160000000006</v>
      </c>
      <c r="U497" s="4">
        <f>T497*(12*(1-1/'Sources &amp; Notes'!B$67))/(1/'Sources &amp; Notes'!B$67-1/('Sources &amp; Notes'!B$67^(13)))*365/354+W497*1.05*365</f>
        <v>338.02327802662251</v>
      </c>
      <c r="V497" s="4">
        <f>T497*(12*(1-1/'Sources &amp; Notes'!B$67))/(1/'Sources &amp; Notes'!B$67-1/('Sources &amp; Notes'!B$67^(13)))*365/354+X497*1.05*365</f>
        <v>232.52534836957244</v>
      </c>
      <c r="W497" s="4">
        <v>0.60302216950958898</v>
      </c>
      <c r="X497" s="4">
        <v>0.32775033739726023</v>
      </c>
      <c r="Y497" s="4">
        <f t="shared" ref="Y497:Y501" si="84">V497/325/W497/1.05</f>
        <v>1.1299633690239015</v>
      </c>
      <c r="Z497" s="4">
        <f t="shared" si="76"/>
        <v>2.079000032970991</v>
      </c>
    </row>
    <row r="498" spans="1:26" x14ac:dyDescent="0.25">
      <c r="A498" s="3">
        <v>1756</v>
      </c>
      <c r="B498" s="4">
        <v>2.987283236994219</v>
      </c>
      <c r="C498" s="4">
        <v>1.2099923903807248</v>
      </c>
      <c r="D498" s="4">
        <v>0.59159832867385198</v>
      </c>
      <c r="E498" s="4">
        <f t="shared" si="70"/>
        <v>2.3512806170500111</v>
      </c>
      <c r="F498" s="4">
        <f t="shared" si="71"/>
        <v>4.8090596548129767</v>
      </c>
      <c r="G498" s="4">
        <v>4.7071600545498207</v>
      </c>
      <c r="H498" s="4">
        <v>2.2312907985260408</v>
      </c>
      <c r="I498" s="4">
        <v>0.73027017827838714</v>
      </c>
      <c r="J498" s="4">
        <f t="shared" si="81"/>
        <v>2.0091552292167147</v>
      </c>
      <c r="K498" s="4">
        <f t="shared" si="82"/>
        <v>6.1388369799386231</v>
      </c>
      <c r="O498" s="4">
        <v>3.2461728000000001</v>
      </c>
      <c r="P498" s="4">
        <v>1.364718598402817</v>
      </c>
      <c r="Q498" s="4">
        <v>0.57956912713950337</v>
      </c>
      <c r="R498" s="4">
        <f t="shared" si="74"/>
        <v>2.2653704188360546</v>
      </c>
      <c r="S498" s="4">
        <f t="shared" si="75"/>
        <v>5.3342957691964674</v>
      </c>
      <c r="T498" s="4">
        <v>94.071160000000006</v>
      </c>
      <c r="U498" s="4">
        <f>T498*(12*(1-1/'Sources &amp; Notes'!B$67))/(1/'Sources &amp; Notes'!B$67-1/('Sources &amp; Notes'!B$67^(13)))*365/354+W498*1.05*365</f>
        <v>298.20121021207245</v>
      </c>
      <c r="V498" s="4">
        <f>T498*(12*(1-1/'Sources &amp; Notes'!B$67))/(1/'Sources &amp; Notes'!B$67-1/('Sources &amp; Notes'!B$67^(13)))*365/354+X498*1.05*365</f>
        <v>218.85397598707249</v>
      </c>
      <c r="W498" s="4">
        <v>0.49911592602739718</v>
      </c>
      <c r="X498" s="4">
        <v>0.2920781328767123</v>
      </c>
      <c r="Y498" s="4">
        <f t="shared" si="84"/>
        <v>1.2849326160905679</v>
      </c>
      <c r="Z498" s="4">
        <f t="shared" si="76"/>
        <v>2.1957492204100011</v>
      </c>
    </row>
    <row r="499" spans="1:26" x14ac:dyDescent="0.25">
      <c r="A499" s="3">
        <v>1757</v>
      </c>
      <c r="B499" s="4">
        <v>2.987283236994219</v>
      </c>
      <c r="C499" s="4">
        <v>1.2506304538936477</v>
      </c>
      <c r="D499" s="4">
        <v>0.62530997367765639</v>
      </c>
      <c r="E499" s="4">
        <f t="shared" si="70"/>
        <v>2.2748779588907619</v>
      </c>
      <c r="F499" s="4">
        <f t="shared" si="71"/>
        <v>4.549794140572601</v>
      </c>
      <c r="G499" s="4">
        <v>4.9604051559264137</v>
      </c>
      <c r="H499" s="4">
        <v>2.0460121256425232</v>
      </c>
      <c r="I499" s="4">
        <v>0.74278040190291073</v>
      </c>
      <c r="J499" s="4">
        <f t="shared" si="81"/>
        <v>2.3089772183598436</v>
      </c>
      <c r="K499" s="4">
        <f t="shared" si="82"/>
        <v>6.3601508258615675</v>
      </c>
      <c r="O499" s="4">
        <v>3.2448741000000001</v>
      </c>
      <c r="P499" s="4">
        <v>1.4487191073543126</v>
      </c>
      <c r="Q499" s="4">
        <v>0.60212297788314095</v>
      </c>
      <c r="R499" s="4">
        <f t="shared" si="74"/>
        <v>2.1331645796803027</v>
      </c>
      <c r="S499" s="4">
        <f t="shared" si="75"/>
        <v>5.1324337373387152</v>
      </c>
      <c r="T499" s="4">
        <v>94.071160000000006</v>
      </c>
      <c r="U499" s="4">
        <f>T499*(12*(1-1/'Sources &amp; Notes'!B$67))/(1/'Sources &amp; Notes'!B$67-1/('Sources &amp; Notes'!B$67^(13)))*365/354+W499*1.05*365</f>
        <v>280.45475168752245</v>
      </c>
      <c r="V499" s="4">
        <f>T499*(12*(1-1/'Sources &amp; Notes'!B$67))/(1/'Sources &amp; Notes'!B$67-1/('Sources &amp; Notes'!B$67^(13)))*365/354+X499*1.05*365</f>
        <v>214.58706279457246</v>
      </c>
      <c r="W499" s="4">
        <v>0.45281075049041092</v>
      </c>
      <c r="X499" s="4">
        <v>0.28094463465753422</v>
      </c>
      <c r="Y499" s="4">
        <f t="shared" si="84"/>
        <v>1.3887182602416797</v>
      </c>
      <c r="Z499" s="4">
        <f t="shared" si="76"/>
        <v>2.2382579343659632</v>
      </c>
    </row>
    <row r="500" spans="1:26" x14ac:dyDescent="0.25">
      <c r="A500" s="3">
        <v>1758</v>
      </c>
      <c r="B500" s="4">
        <v>2.987283236994219</v>
      </c>
      <c r="C500" s="4">
        <v>1.3614392511616979</v>
      </c>
      <c r="D500" s="4">
        <v>0.59540911554748155</v>
      </c>
      <c r="E500" s="4">
        <f t="shared" si="70"/>
        <v>2.0897235420916367</v>
      </c>
      <c r="F500" s="4">
        <f t="shared" si="71"/>
        <v>4.7782803117889587</v>
      </c>
      <c r="G500" s="4">
        <v>4.7624198890982852</v>
      </c>
      <c r="H500" s="4">
        <v>1.8575235981094851</v>
      </c>
      <c r="I500" s="4">
        <v>0.67836384958615592</v>
      </c>
      <c r="J500" s="4">
        <f t="shared" si="81"/>
        <v>2.4417660126814051</v>
      </c>
      <c r="K500" s="4">
        <f t="shared" si="82"/>
        <v>6.6861434205027805</v>
      </c>
      <c r="O500" s="4">
        <v>3.2435754000000001</v>
      </c>
      <c r="P500" s="4">
        <v>1.3940120377505962</v>
      </c>
      <c r="Q500" s="4">
        <v>0.62641802523146328</v>
      </c>
      <c r="R500" s="4">
        <f t="shared" si="74"/>
        <v>2.2159919318602794</v>
      </c>
      <c r="S500" s="4">
        <f t="shared" si="75"/>
        <v>4.9314025205931618</v>
      </c>
      <c r="T500" s="4">
        <v>94.071160000000006</v>
      </c>
      <c r="U500" s="4">
        <f>T500*(12*(1-1/'Sources &amp; Notes'!B$67))/(1/'Sources &amp; Notes'!B$67-1/('Sources &amp; Notes'!B$67^(13)))*365/354+W500*1.05*365</f>
        <v>281.28808213162245</v>
      </c>
      <c r="V500" s="4">
        <f>T500*(12*(1-1/'Sources &amp; Notes'!B$67))/(1/'Sources &amp; Notes'!B$67-1/('Sources &amp; Notes'!B$67^(13)))*365/354+X500*1.05*365</f>
        <v>205.70382370957248</v>
      </c>
      <c r="W500" s="4">
        <v>0.45498512868767121</v>
      </c>
      <c r="X500" s="4">
        <v>0.25776592863013698</v>
      </c>
      <c r="Y500" s="4">
        <f t="shared" si="84"/>
        <v>1.3248676710209868</v>
      </c>
      <c r="Z500" s="4">
        <f t="shared" si="76"/>
        <v>2.3385367142860729</v>
      </c>
    </row>
    <row r="501" spans="1:26" x14ac:dyDescent="0.25">
      <c r="A501" s="3">
        <v>1759</v>
      </c>
      <c r="B501" s="4">
        <v>2.987283236994219</v>
      </c>
      <c r="C501" s="4">
        <v>1.5242379518864413</v>
      </c>
      <c r="D501" s="4">
        <v>0.62094748534401378</v>
      </c>
      <c r="E501" s="4">
        <f t="shared" si="70"/>
        <v>1.8665272379283788</v>
      </c>
      <c r="F501" s="4">
        <f t="shared" si="71"/>
        <v>4.5817588788591683</v>
      </c>
      <c r="G501" s="4">
        <v>4.7481758672801222</v>
      </c>
      <c r="H501" s="4">
        <v>1.7614846936196564</v>
      </c>
      <c r="I501" s="4">
        <v>0.60378803246215718</v>
      </c>
      <c r="J501" s="4">
        <f t="shared" si="81"/>
        <v>2.5671936128267672</v>
      </c>
      <c r="K501" s="4">
        <f t="shared" si="82"/>
        <v>7.4895029570429932</v>
      </c>
      <c r="O501" s="4">
        <v>3.2422767000000001</v>
      </c>
      <c r="P501" s="4">
        <v>1.4116316135284139</v>
      </c>
      <c r="Q501" s="4">
        <v>0.62788558653899629</v>
      </c>
      <c r="R501" s="4">
        <f t="shared" si="74"/>
        <v>2.1874563744788342</v>
      </c>
      <c r="S501" s="4">
        <f t="shared" si="75"/>
        <v>4.9179064428751484</v>
      </c>
      <c r="T501" s="4">
        <v>94.071160000000006</v>
      </c>
      <c r="U501" s="4">
        <f>T501*(12*(1-1/'Sources &amp; Notes'!B$67))/(1/'Sources &amp; Notes'!B$67-1/('Sources &amp; Notes'!B$67^(13)))*365/354+W501*1.05*365</f>
        <v>253.27387268707244</v>
      </c>
      <c r="V501" s="4">
        <f>T501*(12*(1-1/'Sources &amp; Notes'!B$67))/(1/'Sources &amp; Notes'!B$67-1/('Sources &amp; Notes'!B$67^(13)))*365/354+X501*1.05*365</f>
        <v>190.08079060207245</v>
      </c>
      <c r="W501" s="4">
        <v>0.38188869178082185</v>
      </c>
      <c r="X501" s="4">
        <v>0.21700132821917806</v>
      </c>
      <c r="Y501" s="4">
        <f t="shared" si="84"/>
        <v>1.4585750187997362</v>
      </c>
      <c r="Z501" s="4">
        <f t="shared" si="76"/>
        <v>2.5668658821803074</v>
      </c>
    </row>
    <row r="502" spans="1:26" x14ac:dyDescent="0.25">
      <c r="A502" s="3">
        <v>1760</v>
      </c>
      <c r="B502" s="4">
        <v>2.987283236994219</v>
      </c>
      <c r="C502" s="4">
        <v>1.3184599432704245</v>
      </c>
      <c r="D502" s="4">
        <v>0.54914970288512432</v>
      </c>
      <c r="E502" s="4">
        <f t="shared" si="70"/>
        <v>2.1578445889096489</v>
      </c>
      <c r="F502" s="4">
        <f t="shared" si="71"/>
        <v>5.1807943067855131</v>
      </c>
      <c r="G502" s="4">
        <v>4.9619313899182993</v>
      </c>
      <c r="H502" s="4">
        <v>1.7442973937289763</v>
      </c>
      <c r="I502" s="4">
        <v>0.59641205616350934</v>
      </c>
      <c r="J502" s="4">
        <f t="shared" si="81"/>
        <v>2.7091991077718651</v>
      </c>
      <c r="K502" s="4">
        <f t="shared" si="82"/>
        <v>7.9234631391887431</v>
      </c>
      <c r="L502" s="4">
        <v>0.1323201</v>
      </c>
      <c r="M502" s="4">
        <v>3.5813689211642283E-2</v>
      </c>
      <c r="N502" s="4">
        <f>L502/M502/1.05</f>
        <v>3.5187422918769466</v>
      </c>
      <c r="O502" s="4">
        <v>3.2409780000000001</v>
      </c>
      <c r="P502" s="4">
        <v>1.3839186148353562</v>
      </c>
      <c r="Q502" s="4">
        <v>0.62198099729239353</v>
      </c>
      <c r="R502" s="4">
        <f t="shared" si="74"/>
        <v>2.2303664978543054</v>
      </c>
      <c r="S502" s="4">
        <f t="shared" si="75"/>
        <v>4.9626045292741976</v>
      </c>
      <c r="T502" s="4">
        <v>119.7941</v>
      </c>
      <c r="U502" s="4">
        <f>T502*(12*(1-1/'Sources &amp; Notes'!B$67))/(1/'Sources &amp; Notes'!B$67-1/('Sources &amp; Notes'!B$67^(13)))*365/354+W502*1.05*365</f>
        <v>272.34156296996213</v>
      </c>
      <c r="V502" s="4">
        <f>T502*(12*(1-1/'Sources &amp; Notes'!B$67))/(1/'Sources &amp; Notes'!B$67-1/('Sources &amp; Notes'!B$67^(13)))*365/354+X502*1.05*365</f>
        <v>213.63271848791214</v>
      </c>
      <c r="W502" s="4">
        <v>0.35535954731780822</v>
      </c>
      <c r="X502" s="4">
        <v>0.20217273849315071</v>
      </c>
      <c r="Y502" s="4">
        <f t="shared" ref="Y502" si="85">U502/325/W502/1.05</f>
        <v>2.2458113767348817</v>
      </c>
      <c r="Z502" s="4">
        <f t="shared" si="76"/>
        <v>3.096510187045475</v>
      </c>
    </row>
    <row r="503" spans="1:26" x14ac:dyDescent="0.25">
      <c r="A503" s="3">
        <v>1761</v>
      </c>
      <c r="B503" s="4">
        <v>2.987283236994219</v>
      </c>
      <c r="C503" s="4">
        <v>1.18899903455631</v>
      </c>
      <c r="D503" s="4">
        <v>0.49629038873345005</v>
      </c>
      <c r="E503" s="4">
        <f t="shared" si="70"/>
        <v>2.3927955966270975</v>
      </c>
      <c r="F503" s="4">
        <f t="shared" si="71"/>
        <v>5.732594704364165</v>
      </c>
      <c r="G503" s="4">
        <v>4.7589304951751981</v>
      </c>
      <c r="H503" s="4">
        <v>1.6147893899426908</v>
      </c>
      <c r="I503" s="4">
        <v>0.57436087414480563</v>
      </c>
      <c r="J503" s="4">
        <f t="shared" si="81"/>
        <v>2.806752871636446</v>
      </c>
      <c r="K503" s="4">
        <f t="shared" si="82"/>
        <v>7.8910576282865712</v>
      </c>
      <c r="O503" s="4">
        <v>3.2396792999999997</v>
      </c>
      <c r="P503" s="4">
        <v>1.3551543405345086</v>
      </c>
      <c r="Q503" s="4">
        <v>0.61508226186777848</v>
      </c>
      <c r="R503" s="4">
        <f t="shared" si="74"/>
        <v>2.2767951700069013</v>
      </c>
      <c r="S503" s="4">
        <f t="shared" si="75"/>
        <v>5.0162540011698686</v>
      </c>
      <c r="T503" s="4">
        <v>119.7941</v>
      </c>
      <c r="U503" s="4">
        <f>T503*(12*(1-1/'Sources &amp; Notes'!B$67))/(1/'Sources &amp; Notes'!B$67-1/('Sources &amp; Notes'!B$67^(13)))*365/354+W503*1.05*365</f>
        <v>274.34920608086213</v>
      </c>
      <c r="V503" s="4">
        <f>T503*(12*(1-1/'Sources &amp; Notes'!B$67))/(1/'Sources &amp; Notes'!B$67-1/('Sources &amp; Notes'!B$67^(13)))*365/354+X503*1.05*365</f>
        <v>216.82852053791214</v>
      </c>
      <c r="W503" s="4">
        <v>0.36059801596986302</v>
      </c>
      <c r="X503" s="4">
        <v>0.21051142616438354</v>
      </c>
      <c r="Y503" s="4">
        <f t="shared" ref="Y503:Y507" si="86">V503/325/W503/1.05</f>
        <v>1.7620588684335212</v>
      </c>
      <c r="Z503" s="4">
        <f t="shared" si="76"/>
        <v>3.0183394011262097</v>
      </c>
    </row>
    <row r="504" spans="1:26" x14ac:dyDescent="0.25">
      <c r="A504" s="3">
        <v>1762</v>
      </c>
      <c r="B504" s="4">
        <v>3.0345</v>
      </c>
      <c r="C504" s="4">
        <v>1.1400403963991197</v>
      </c>
      <c r="D504" s="4">
        <v>0.45339573715277276</v>
      </c>
      <c r="E504" s="4">
        <f t="shared" si="70"/>
        <v>2.5349978905381105</v>
      </c>
      <c r="F504" s="4">
        <f t="shared" si="71"/>
        <v>6.374122567072587</v>
      </c>
      <c r="G504" s="4">
        <v>4.8850810676847498</v>
      </c>
      <c r="H504" s="4">
        <v>1.7616888767787133</v>
      </c>
      <c r="I504" s="4">
        <v>0.62173054555148077</v>
      </c>
      <c r="J504" s="4">
        <f t="shared" si="81"/>
        <v>2.6409079497662966</v>
      </c>
      <c r="K504" s="4">
        <f t="shared" si="82"/>
        <v>7.4830779877044451</v>
      </c>
      <c r="O504" s="4">
        <v>3.2383806000000002</v>
      </c>
      <c r="P504" s="4">
        <v>1.3863415898796139</v>
      </c>
      <c r="Q504" s="4">
        <v>0.61645944625003768</v>
      </c>
      <c r="R504" s="4">
        <f t="shared" si="74"/>
        <v>2.2246840335128524</v>
      </c>
      <c r="S504" s="4">
        <f t="shared" si="75"/>
        <v>5.0030411874799157</v>
      </c>
      <c r="T504" s="4">
        <v>119.7941</v>
      </c>
      <c r="U504" s="4">
        <f>T504*(12*(1-1/'Sources &amp; Notes'!B$67))/(1/'Sources &amp; Notes'!B$67-1/('Sources &amp; Notes'!B$67^(13)))*365/354+W504*1.05*365</f>
        <v>314.99420075996215</v>
      </c>
      <c r="V504" s="4">
        <f>T504*(12*(1-1/'Sources &amp; Notes'!B$67))/(1/'Sources &amp; Notes'!B$67-1/('Sources &amp; Notes'!B$67^(13)))*365/354+X504*1.05*365</f>
        <v>232.63001904791213</v>
      </c>
      <c r="W504" s="4">
        <v>0.46665149197534256</v>
      </c>
      <c r="X504" s="4">
        <v>0.2517416897260274</v>
      </c>
      <c r="Y504" s="4">
        <f t="shared" si="86"/>
        <v>1.4608325511444238</v>
      </c>
      <c r="Z504" s="4">
        <f t="shared" si="76"/>
        <v>2.7079332400588503</v>
      </c>
    </row>
    <row r="505" spans="1:26" x14ac:dyDescent="0.25">
      <c r="A505" s="3">
        <v>1763</v>
      </c>
      <c r="B505" s="4">
        <v>3.0345</v>
      </c>
      <c r="C505" s="4">
        <v>1.3238343665949044</v>
      </c>
      <c r="D505" s="4">
        <v>0.51653074761677509</v>
      </c>
      <c r="E505" s="4">
        <f t="shared" si="70"/>
        <v>2.1830525577255577</v>
      </c>
      <c r="F505" s="4">
        <f t="shared" si="71"/>
        <v>5.5950202642034217</v>
      </c>
      <c r="G505" s="4">
        <v>4.8759629127668207</v>
      </c>
      <c r="H505" s="4">
        <v>1.7843207037624036</v>
      </c>
      <c r="I505" s="4">
        <v>0.65913408738551726</v>
      </c>
      <c r="J505" s="4">
        <f t="shared" si="81"/>
        <v>2.6025445946142103</v>
      </c>
      <c r="K505" s="4">
        <f t="shared" si="82"/>
        <v>7.0452648277602972</v>
      </c>
      <c r="O505" s="4">
        <v>3.2370819000000002</v>
      </c>
      <c r="P505" s="4">
        <v>1.3879633569883354</v>
      </c>
      <c r="Q505" s="4">
        <v>0.61702323830483219</v>
      </c>
      <c r="R505" s="4">
        <f t="shared" si="74"/>
        <v>2.221193468353972</v>
      </c>
      <c r="S505" s="4">
        <f t="shared" si="75"/>
        <v>4.9964652082261765</v>
      </c>
      <c r="T505" s="4">
        <v>119.7941</v>
      </c>
      <c r="U505" s="4">
        <f>T505*(12*(1-1/'Sources &amp; Notes'!B$67))/(1/'Sources &amp; Notes'!B$67-1/('Sources &amp; Notes'!B$67^(13)))*365/354+W505*1.05*365</f>
        <v>296.51961105086212</v>
      </c>
      <c r="V505" s="4">
        <f>T505*(12*(1-1/'Sources &amp; Notes'!B$67))/(1/'Sources &amp; Notes'!B$67-1/('Sources &amp; Notes'!B$67^(13)))*365/354+X505*1.05*365</f>
        <v>222.45837536291214</v>
      </c>
      <c r="W505" s="4">
        <v>0.41844643076438354</v>
      </c>
      <c r="X505" s="4">
        <v>0.22520119739726027</v>
      </c>
      <c r="Y505" s="4">
        <f t="shared" si="86"/>
        <v>1.5578880046015182</v>
      </c>
      <c r="Z505" s="4">
        <f t="shared" si="76"/>
        <v>2.89471229545107</v>
      </c>
    </row>
    <row r="506" spans="1:26" x14ac:dyDescent="0.25">
      <c r="A506" s="3">
        <v>1764</v>
      </c>
      <c r="B506" s="4">
        <v>3.0345</v>
      </c>
      <c r="C506" s="4">
        <v>1.5202213960297164</v>
      </c>
      <c r="D506" s="4">
        <v>0.64488007858354901</v>
      </c>
      <c r="E506" s="4">
        <f t="shared" si="70"/>
        <v>1.9010388931162681</v>
      </c>
      <c r="F506" s="4">
        <f t="shared" si="71"/>
        <v>4.4814533678071724</v>
      </c>
      <c r="G506" s="4">
        <v>5.0233947004157748</v>
      </c>
      <c r="H506" s="4">
        <v>1.9261971831037707</v>
      </c>
      <c r="I506" s="4">
        <v>0.67018642790950578</v>
      </c>
      <c r="J506" s="4">
        <f t="shared" si="81"/>
        <v>2.4837464569740595</v>
      </c>
      <c r="K506" s="4">
        <f t="shared" si="82"/>
        <v>7.1385889503769615</v>
      </c>
      <c r="O506" s="4">
        <v>3.2357831999999997</v>
      </c>
      <c r="P506" s="4">
        <v>1.3404770289802133</v>
      </c>
      <c r="Q506" s="4">
        <v>0.61281247929848282</v>
      </c>
      <c r="R506" s="4">
        <f t="shared" si="74"/>
        <v>2.2989564305020065</v>
      </c>
      <c r="S506" s="4">
        <f t="shared" si="75"/>
        <v>5.0287786065356563</v>
      </c>
      <c r="T506" s="4">
        <v>119.7941</v>
      </c>
      <c r="U506" s="4">
        <f>T506*(12*(1-1/'Sources &amp; Notes'!B$67))/(1/'Sources &amp; Notes'!B$67-1/('Sources &amp; Notes'!B$67^(13)))*365/354+W506*1.05*365</f>
        <v>289.03616249996207</v>
      </c>
      <c r="V506" s="4">
        <f>T506*(12*(1-1/'Sources &amp; Notes'!B$67))/(1/'Sources &amp; Notes'!B$67-1/('Sources &amp; Notes'!B$67^(13)))*365/354+X506*1.05*365</f>
        <v>224.70523508291211</v>
      </c>
      <c r="W506" s="4">
        <v>0.39892014622191774</v>
      </c>
      <c r="X506" s="4">
        <v>0.23106384506849312</v>
      </c>
      <c r="Y506" s="4">
        <f t="shared" si="86"/>
        <v>1.6506483455401544</v>
      </c>
      <c r="Z506" s="4">
        <f t="shared" si="76"/>
        <v>2.8497616283008531</v>
      </c>
    </row>
    <row r="507" spans="1:26" x14ac:dyDescent="0.25">
      <c r="A507" s="3">
        <v>1765</v>
      </c>
      <c r="B507" s="4">
        <v>3.0345</v>
      </c>
      <c r="C507" s="4">
        <v>1.6675609430333649</v>
      </c>
      <c r="D507" s="4">
        <v>0.70812222945973768</v>
      </c>
      <c r="E507" s="4">
        <f t="shared" si="70"/>
        <v>1.7330700938239569</v>
      </c>
      <c r="F507" s="4">
        <f t="shared" si="71"/>
        <v>4.0812163208107837</v>
      </c>
      <c r="G507" s="4">
        <v>5.097084364379854</v>
      </c>
      <c r="H507" s="4">
        <v>2.1455604004785505</v>
      </c>
      <c r="I507" s="4">
        <v>0.7247145490209822</v>
      </c>
      <c r="J507" s="4">
        <f t="shared" si="81"/>
        <v>2.2625166181438741</v>
      </c>
      <c r="K507" s="4">
        <f t="shared" si="82"/>
        <v>6.6983146231463344</v>
      </c>
      <c r="O507" s="4">
        <v>3.2344845000000002</v>
      </c>
      <c r="P507" s="4">
        <v>1.3106933535638159</v>
      </c>
      <c r="Q507" s="4">
        <v>0.59937684276988368</v>
      </c>
      <c r="R507" s="4">
        <f t="shared" si="74"/>
        <v>2.3502533374382026</v>
      </c>
      <c r="S507" s="4">
        <f t="shared" si="75"/>
        <v>5.1394401797970328</v>
      </c>
      <c r="T507" s="4">
        <v>110.8754</v>
      </c>
      <c r="U507" s="4">
        <f>T507*(12*(1-1/'Sources &amp; Notes'!B$67))/(1/'Sources &amp; Notes'!B$67-1/('Sources &amp; Notes'!B$67^(13)))*365/354+W507*1.05*365</f>
        <v>292.25302698564474</v>
      </c>
      <c r="V507" s="4">
        <f>T507*(12*(1-1/'Sources &amp; Notes'!B$67))/(1/'Sources &amp; Notes'!B$67-1/('Sources &amp; Notes'!B$67^(13)))*365/354+X507*1.05*365</f>
        <v>224.38815186564477</v>
      </c>
      <c r="W507" s="4">
        <v>0.43376232876712328</v>
      </c>
      <c r="X507" s="4">
        <v>0.25668502904109591</v>
      </c>
      <c r="Y507" s="4">
        <f t="shared" si="86"/>
        <v>1.5159170222174942</v>
      </c>
      <c r="Z507" s="4">
        <f t="shared" si="76"/>
        <v>2.5616908794065592</v>
      </c>
    </row>
    <row r="508" spans="1:26" x14ac:dyDescent="0.25">
      <c r="A508" s="3">
        <v>1766</v>
      </c>
      <c r="B508" s="4">
        <v>3.0345</v>
      </c>
      <c r="C508" s="4">
        <v>1.7579134541525818</v>
      </c>
      <c r="D508" s="4">
        <v>0.77212768877006577</v>
      </c>
      <c r="E508" s="4">
        <f t="shared" si="70"/>
        <v>1.6439944714986841</v>
      </c>
      <c r="F508" s="4">
        <f t="shared" si="71"/>
        <v>3.7429042398460362</v>
      </c>
      <c r="G508" s="4">
        <v>5.0105587577655637</v>
      </c>
      <c r="H508" s="4">
        <v>2.0339880298772002</v>
      </c>
      <c r="I508" s="4">
        <v>0.71961398868208148</v>
      </c>
      <c r="J508" s="4">
        <f t="shared" si="81"/>
        <v>2.3461105235558297</v>
      </c>
      <c r="K508" s="4">
        <f t="shared" si="82"/>
        <v>6.6312784308445334</v>
      </c>
      <c r="O508" s="4">
        <v>3.2331858000000002</v>
      </c>
      <c r="P508" s="4">
        <v>1.3306606800761269</v>
      </c>
      <c r="Q508" s="4">
        <v>0.5951208953008974</v>
      </c>
      <c r="R508" s="4">
        <f t="shared" si="74"/>
        <v>2.3140569324197733</v>
      </c>
      <c r="S508" s="4">
        <f t="shared" si="75"/>
        <v>5.1741160422063377</v>
      </c>
      <c r="T508" s="4">
        <v>110.8754</v>
      </c>
      <c r="U508" s="4">
        <f>T508*(12*(1-1/'Sources &amp; Notes'!B$67))/(1/'Sources &amp; Notes'!B$67-1/('Sources &amp; Notes'!B$67^(13)))*365/354+W508*1.05*365</f>
        <v>283.30318724064477</v>
      </c>
      <c r="V508" s="4">
        <f>T508*(12*(1-1/'Sources &amp; Notes'!B$67))/(1/'Sources &amp; Notes'!B$67-1/('Sources &amp; Notes'!B$67^(13)))*365/354+X508*1.05*365</f>
        <v>223.85201042064477</v>
      </c>
      <c r="W508" s="4">
        <v>0.41040984410958908</v>
      </c>
      <c r="X508" s="4">
        <v>0.25528609506849315</v>
      </c>
      <c r="Y508" s="4">
        <f t="shared" ref="Y508" si="87">U508/325/W508/1.05</f>
        <v>2.0228376633694842</v>
      </c>
      <c r="Z508" s="4">
        <f t="shared" si="76"/>
        <v>2.5695742932541883</v>
      </c>
    </row>
    <row r="509" spans="1:26" x14ac:dyDescent="0.25">
      <c r="A509" s="3">
        <v>1767</v>
      </c>
      <c r="B509" s="4">
        <v>3.0345</v>
      </c>
      <c r="C509" s="4">
        <v>1.6496892654591706</v>
      </c>
      <c r="D509" s="4">
        <v>0.7931699337491257</v>
      </c>
      <c r="E509" s="4">
        <f t="shared" si="70"/>
        <v>1.7518450659225233</v>
      </c>
      <c r="F509" s="4">
        <f t="shared" si="71"/>
        <v>3.6436076016392311</v>
      </c>
      <c r="G509" s="4">
        <v>5.5676511597010512</v>
      </c>
      <c r="H509" s="4">
        <v>2.3017035669194263</v>
      </c>
      <c r="I509" s="4">
        <v>0.75880128306806949</v>
      </c>
      <c r="J509" s="4">
        <f t="shared" si="81"/>
        <v>2.3037392782502568</v>
      </c>
      <c r="K509" s="4">
        <f t="shared" si="82"/>
        <v>6.9880283973179962</v>
      </c>
      <c r="O509" s="4">
        <v>3.2318871000000002</v>
      </c>
      <c r="P509" s="4">
        <v>1.3197941255444821</v>
      </c>
      <c r="Q509" s="4">
        <v>0.59009674396708345</v>
      </c>
      <c r="R509" s="4">
        <f t="shared" si="74"/>
        <v>2.3321726129186158</v>
      </c>
      <c r="S509" s="4">
        <f t="shared" si="75"/>
        <v>5.2160730350639071</v>
      </c>
      <c r="T509" s="4">
        <v>110.8754</v>
      </c>
      <c r="U509" s="4">
        <f>T509*(12*(1-1/'Sources &amp; Notes'!B$67))/(1/'Sources &amp; Notes'!B$67-1/('Sources &amp; Notes'!B$67^(13)))*365/354+W509*1.05*365</f>
        <v>306.87339233019475</v>
      </c>
      <c r="V509" s="4">
        <f>T509*(12*(1-1/'Sources &amp; Notes'!B$67))/(1/'Sources &amp; Notes'!B$67-1/('Sources &amp; Notes'!B$67^(13)))*365/354+X509*1.05*365</f>
        <v>232.00367665314474</v>
      </c>
      <c r="W509" s="4">
        <v>0.47191070539999991</v>
      </c>
      <c r="X509" s="4">
        <v>0.27655593520547944</v>
      </c>
      <c r="Y509" s="4">
        <f t="shared" ref="Y509:Y513" si="88">V509/325/W509/1.05</f>
        <v>1.4406629181093999</v>
      </c>
      <c r="Z509" s="4">
        <f t="shared" si="76"/>
        <v>2.4583245824158286</v>
      </c>
    </row>
    <row r="510" spans="1:26" x14ac:dyDescent="0.25">
      <c r="A510" s="3">
        <v>1768</v>
      </c>
      <c r="B510" s="4">
        <v>3.0345</v>
      </c>
      <c r="C510" s="4">
        <v>1.4452296548435655</v>
      </c>
      <c r="D510" s="4">
        <v>0.68463631346627751</v>
      </c>
      <c r="E510" s="4">
        <f t="shared" si="70"/>
        <v>1.9996821891347221</v>
      </c>
      <c r="F510" s="4">
        <f t="shared" si="71"/>
        <v>4.2212192709558192</v>
      </c>
      <c r="G510" s="4">
        <v>5.0210640861014122</v>
      </c>
      <c r="H510" s="4">
        <v>2.2399632868795072</v>
      </c>
      <c r="I510" s="4">
        <v>0.7285525749837094</v>
      </c>
      <c r="J510" s="4">
        <f t="shared" si="81"/>
        <v>2.1348411486461525</v>
      </c>
      <c r="K510" s="4">
        <f t="shared" si="82"/>
        <v>6.5636523162298683</v>
      </c>
      <c r="O510" s="4">
        <v>3.2305884000000002</v>
      </c>
      <c r="P510" s="4">
        <v>1.2436003902784813</v>
      </c>
      <c r="Q510" s="4">
        <v>0.58178094321000617</v>
      </c>
      <c r="R510" s="4">
        <f t="shared" si="74"/>
        <v>2.4740671369955711</v>
      </c>
      <c r="S510" s="4">
        <f t="shared" si="75"/>
        <v>5.2885040203735905</v>
      </c>
      <c r="T510" s="4">
        <v>110.8754</v>
      </c>
      <c r="U510" s="4">
        <f>T510*(12*(1-1/'Sources &amp; Notes'!B$67))/(1/'Sources &amp; Notes'!B$67-1/('Sources &amp; Notes'!B$67^(13)))*365/354+W510*1.05*365</f>
        <v>316.89578613609478</v>
      </c>
      <c r="V510" s="4">
        <f>T510*(12*(1-1/'Sources &amp; Notes'!B$67))/(1/'Sources &amp; Notes'!B$67-1/('Sources &amp; Notes'!B$67^(13)))*365/354+X510*1.05*365</f>
        <v>234.17767109814477</v>
      </c>
      <c r="W510" s="4">
        <v>0.49806176555890413</v>
      </c>
      <c r="X510" s="4">
        <v>0.28222845821917808</v>
      </c>
      <c r="Y510" s="4">
        <f t="shared" si="88"/>
        <v>1.3778109083536512</v>
      </c>
      <c r="Z510" s="4">
        <f t="shared" si="76"/>
        <v>2.4314873771092507</v>
      </c>
    </row>
    <row r="511" spans="1:26" x14ac:dyDescent="0.25">
      <c r="A511" s="3">
        <v>1769</v>
      </c>
      <c r="B511" s="4">
        <v>3.0345</v>
      </c>
      <c r="C511" s="4">
        <v>1.3623316964328818</v>
      </c>
      <c r="D511" s="4">
        <v>0.60742320900000957</v>
      </c>
      <c r="E511" s="4">
        <f t="shared" si="70"/>
        <v>2.1213629599657353</v>
      </c>
      <c r="F511" s="4">
        <f t="shared" si="71"/>
        <v>4.7578030558920483</v>
      </c>
      <c r="G511" s="4">
        <v>4.9376405490116895</v>
      </c>
      <c r="H511" s="4">
        <v>1.9713497656051522</v>
      </c>
      <c r="I511" s="4">
        <v>0.66673304795585075</v>
      </c>
      <c r="J511" s="4">
        <f t="shared" si="81"/>
        <v>2.3854289536179865</v>
      </c>
      <c r="K511" s="4">
        <f t="shared" si="82"/>
        <v>7.0530699250623448</v>
      </c>
      <c r="O511" s="4">
        <v>3.2292896999999998</v>
      </c>
      <c r="P511" s="4">
        <v>1.2215137794151587</v>
      </c>
      <c r="Q511" s="4">
        <v>0.57381507030826817</v>
      </c>
      <c r="R511" s="4">
        <f t="shared" si="74"/>
        <v>2.5177890350713086</v>
      </c>
      <c r="S511" s="4">
        <f t="shared" si="75"/>
        <v>5.3597651214488922</v>
      </c>
      <c r="T511" s="4">
        <v>110.8754</v>
      </c>
      <c r="U511" s="4">
        <f>T511*(12*(1-1/'Sources &amp; Notes'!B$67))/(1/'Sources &amp; Notes'!B$67-1/('Sources &amp; Notes'!B$67^(13)))*365/354+W511*1.05*365</f>
        <v>309.71367431109474</v>
      </c>
      <c r="V511" s="4">
        <f>T511*(12*(1-1/'Sources &amp; Notes'!B$67))/(1/'Sources &amp; Notes'!B$67-1/('Sources &amp; Notes'!B$67^(13)))*365/354+X511*1.05*365</f>
        <v>237.35091179814475</v>
      </c>
      <c r="W511" s="4">
        <v>0.47932174775068481</v>
      </c>
      <c r="X511" s="4">
        <v>0.29050827739726021</v>
      </c>
      <c r="Y511" s="4">
        <f t="shared" si="88"/>
        <v>1.4510791774648766</v>
      </c>
      <c r="Z511" s="4">
        <f t="shared" si="76"/>
        <v>2.3941961781556125</v>
      </c>
    </row>
    <row r="512" spans="1:26" x14ac:dyDescent="0.25">
      <c r="A512" s="3">
        <v>1770</v>
      </c>
      <c r="B512" s="4">
        <v>3.0345</v>
      </c>
      <c r="C512" s="4">
        <v>1.5284561742035032</v>
      </c>
      <c r="D512" s="4">
        <v>0.65761879807822654</v>
      </c>
      <c r="E512" s="4">
        <f t="shared" si="70"/>
        <v>1.8907967717857619</v>
      </c>
      <c r="F512" s="4">
        <f t="shared" si="71"/>
        <v>4.3946432316799768</v>
      </c>
      <c r="G512" s="4">
        <v>4.9346834340798287</v>
      </c>
      <c r="H512" s="4">
        <v>1.9961890319093165</v>
      </c>
      <c r="I512" s="4">
        <v>0.68316551849005747</v>
      </c>
      <c r="J512" s="4">
        <f t="shared" si="81"/>
        <v>2.3543354028712824</v>
      </c>
      <c r="K512" s="4">
        <f t="shared" si="82"/>
        <v>6.8792970099468702</v>
      </c>
      <c r="L512" s="4">
        <v>0.15478500000000001</v>
      </c>
      <c r="M512" s="4">
        <v>5.3806754063769995E-2</v>
      </c>
      <c r="N512" s="4">
        <f>L512/M512/1.05</f>
        <v>2.7396985430411793</v>
      </c>
      <c r="O512" s="4">
        <v>3.2279909999999998</v>
      </c>
      <c r="P512" s="4">
        <v>1.1936240790918082</v>
      </c>
      <c r="Q512" s="4">
        <v>0.56809095463865555</v>
      </c>
      <c r="R512" s="4">
        <f t="shared" si="74"/>
        <v>2.575582376987791</v>
      </c>
      <c r="S512" s="4">
        <f t="shared" si="75"/>
        <v>5.4115931925242355</v>
      </c>
      <c r="T512" s="4">
        <v>109.5245</v>
      </c>
      <c r="U512" s="4">
        <f>T512*(12*(1-1/'Sources &amp; Notes'!B$67))/(1/'Sources &amp; Notes'!B$67-1/('Sources &amp; Notes'!B$67^(13)))*365/354+W512*1.05*365</f>
        <v>302.18052811229529</v>
      </c>
      <c r="V512" s="4">
        <f>T512*(12*(1-1/'Sources &amp; Notes'!B$67))/(1/'Sources &amp; Notes'!B$67-1/('Sources &amp; Notes'!B$67^(13)))*365/354+X512*1.05*365</f>
        <v>236.51139629729528</v>
      </c>
      <c r="W512" s="4">
        <v>0.46367190301369865</v>
      </c>
      <c r="X512" s="4">
        <v>0.29232387479452054</v>
      </c>
      <c r="Y512" s="4">
        <f t="shared" si="88"/>
        <v>1.4947502410186084</v>
      </c>
      <c r="Z512" s="4">
        <f t="shared" si="76"/>
        <v>2.3709103105945628</v>
      </c>
    </row>
    <row r="513" spans="1:26" x14ac:dyDescent="0.25">
      <c r="A513" s="3">
        <v>1771</v>
      </c>
      <c r="B513" s="4">
        <v>3.0345</v>
      </c>
      <c r="C513" s="4">
        <v>1.5773698021761584</v>
      </c>
      <c r="D513" s="4">
        <v>0.70345374777386027</v>
      </c>
      <c r="E513" s="4">
        <f t="shared" si="70"/>
        <v>1.832163894612995</v>
      </c>
      <c r="F513" s="4">
        <f t="shared" si="71"/>
        <v>4.1083013760970815</v>
      </c>
      <c r="G513" s="4">
        <v>5.165540352727346</v>
      </c>
      <c r="H513" s="4">
        <v>2.1522930471586017</v>
      </c>
      <c r="I513" s="4">
        <v>0.7437749727310089</v>
      </c>
      <c r="J513" s="4">
        <f t="shared" si="81"/>
        <v>2.2857306755636189</v>
      </c>
      <c r="K513" s="4">
        <f t="shared" si="82"/>
        <v>6.6143153790574001</v>
      </c>
      <c r="O513" s="4">
        <v>3.2266923000000003</v>
      </c>
      <c r="P513" s="4">
        <v>1.2320741735468665</v>
      </c>
      <c r="Q513" s="4">
        <v>0.56289448025372812</v>
      </c>
      <c r="R513" s="4">
        <f t="shared" si="74"/>
        <v>2.4942007159095696</v>
      </c>
      <c r="S513" s="4">
        <f t="shared" si="75"/>
        <v>5.4593540948013812</v>
      </c>
      <c r="T513" s="4">
        <v>109.5245</v>
      </c>
      <c r="U513" s="4">
        <f>T513*(12*(1-1/'Sources &amp; Notes'!B$67))/(1/'Sources &amp; Notes'!B$67-1/('Sources &amp; Notes'!B$67^(13)))*365/354+W513*1.05*365</f>
        <v>294.3541208522953</v>
      </c>
      <c r="V513" s="4">
        <f>T513*(12*(1-1/'Sources &amp; Notes'!B$67))/(1/'Sources &amp; Notes'!B$67-1/('Sources &amp; Notes'!B$67^(13)))*365/354+X513*1.05*365</f>
        <v>223.33494818729531</v>
      </c>
      <c r="W513" s="4">
        <v>0.44325074904109585</v>
      </c>
      <c r="X513" s="4">
        <v>0.25794305780821919</v>
      </c>
      <c r="Y513" s="4">
        <f t="shared" si="88"/>
        <v>1.4765037352903798</v>
      </c>
      <c r="Z513" s="4">
        <f t="shared" si="76"/>
        <v>2.5372320239609985</v>
      </c>
    </row>
    <row r="514" spans="1:26" x14ac:dyDescent="0.25">
      <c r="A514" s="3">
        <v>1772</v>
      </c>
      <c r="B514" s="4">
        <v>3.0345</v>
      </c>
      <c r="C514" s="4">
        <v>1.8351608642303294</v>
      </c>
      <c r="D514" s="4">
        <v>0.84731715123010032</v>
      </c>
      <c r="E514" s="4">
        <f t="shared" si="70"/>
        <v>1.5747938267047081</v>
      </c>
      <c r="F514" s="4">
        <f t="shared" si="71"/>
        <v>3.41076537374986</v>
      </c>
      <c r="G514" s="4">
        <v>5.2204515604190052</v>
      </c>
      <c r="H514" s="4">
        <v>2.3744890033042436</v>
      </c>
      <c r="I514" s="4">
        <v>0.78372029962444623</v>
      </c>
      <c r="J514" s="4">
        <f t="shared" si="81"/>
        <v>2.0938646681672739</v>
      </c>
      <c r="K514" s="4">
        <f t="shared" si="82"/>
        <v>6.3439196756201977</v>
      </c>
      <c r="O514" s="4">
        <v>3.2253935999999999</v>
      </c>
      <c r="P514" s="4">
        <v>1.288529482551634</v>
      </c>
      <c r="Q514" s="4">
        <v>0.56121688904567246</v>
      </c>
      <c r="R514" s="4">
        <f t="shared" si="74"/>
        <v>2.3839605303313927</v>
      </c>
      <c r="S514" s="4">
        <f t="shared" si="75"/>
        <v>5.4734693280434072</v>
      </c>
      <c r="T514" s="4">
        <v>109.5245</v>
      </c>
      <c r="U514" s="4">
        <f>T514*(12*(1-1/'Sources &amp; Notes'!B$67))/(1/'Sources &amp; Notes'!B$67-1/('Sources &amp; Notes'!B$67^(13)))*365/354+W514*1.05*365</f>
        <v>274.19002448729532</v>
      </c>
      <c r="V514" s="4">
        <f>T514*(12*(1-1/'Sources &amp; Notes'!B$67))/(1/'Sources &amp; Notes'!B$67-1/('Sources &amp; Notes'!B$67^(13)))*365/354+X514*1.05*365</f>
        <v>207.62552050229527</v>
      </c>
      <c r="W514" s="4">
        <v>0.39063732082191782</v>
      </c>
      <c r="X514" s="4">
        <v>0.21695303123287668</v>
      </c>
      <c r="Y514" s="4">
        <f t="shared" ref="Y514" si="89">U514/325/W514/1.05</f>
        <v>2.0568624870615269</v>
      </c>
      <c r="Z514" s="4">
        <f t="shared" si="76"/>
        <v>2.8044154545749436</v>
      </c>
    </row>
    <row r="515" spans="1:26" x14ac:dyDescent="0.25">
      <c r="A515" s="3">
        <v>1773</v>
      </c>
      <c r="B515" s="4">
        <v>3.0345</v>
      </c>
      <c r="C515" s="4">
        <v>1.6876757106949043</v>
      </c>
      <c r="D515" s="4">
        <v>0.86654450575795572</v>
      </c>
      <c r="E515" s="4">
        <f t="shared" si="70"/>
        <v>1.7124142877010631</v>
      </c>
      <c r="F515" s="4">
        <f t="shared" si="71"/>
        <v>3.3350854812380963</v>
      </c>
      <c r="G515" s="4">
        <v>5.3050112347622624</v>
      </c>
      <c r="H515" s="4">
        <v>2.3993799892040948</v>
      </c>
      <c r="I515" s="4">
        <v>0.80800576917641931</v>
      </c>
      <c r="J515" s="4">
        <f t="shared" si="81"/>
        <v>2.1057071722226373</v>
      </c>
      <c r="K515" s="4">
        <f t="shared" si="82"/>
        <v>6.2529153192857967</v>
      </c>
      <c r="O515" s="4">
        <v>3.2240948999999999</v>
      </c>
      <c r="P515" s="4">
        <v>1.2933165256557131</v>
      </c>
      <c r="Q515" s="4">
        <v>0.55927549791172415</v>
      </c>
      <c r="R515" s="4">
        <f t="shared" si="74"/>
        <v>2.3741802648595942</v>
      </c>
      <c r="S515" s="4">
        <f t="shared" si="75"/>
        <v>5.4902576331231092</v>
      </c>
      <c r="T515" s="4">
        <v>109.5245</v>
      </c>
      <c r="U515" s="4">
        <f>T515*(12*(1-1/'Sources &amp; Notes'!B$67))/(1/'Sources &amp; Notes'!B$67-1/('Sources &amp; Notes'!B$67^(13)))*365/354+W515*1.05*365</f>
        <v>260.70419647184531</v>
      </c>
      <c r="V515" s="4">
        <f>T515*(12*(1-1/'Sources &amp; Notes'!B$67))/(1/'Sources &amp; Notes'!B$67-1/('Sources &amp; Notes'!B$67^(13)))*365/354+X515*1.05*365</f>
        <v>207.11757013979528</v>
      </c>
      <c r="W515" s="4">
        <v>0.35544925033150687</v>
      </c>
      <c r="X515" s="4">
        <v>0.21562765520547941</v>
      </c>
      <c r="Y515" s="4">
        <f t="shared" ref="Y515:Y519" si="90">V515/325/W515/1.05</f>
        <v>1.707523461955637</v>
      </c>
      <c r="Z515" s="4">
        <f t="shared" si="76"/>
        <v>2.8147499628339294</v>
      </c>
    </row>
    <row r="516" spans="1:26" x14ac:dyDescent="0.25">
      <c r="A516" s="3">
        <v>1774</v>
      </c>
      <c r="B516" s="4">
        <v>3.0345</v>
      </c>
      <c r="C516" s="4">
        <v>2.0888978286587387</v>
      </c>
      <c r="D516" s="4">
        <v>0.95218368363232953</v>
      </c>
      <c r="E516" s="4">
        <f t="shared" si="70"/>
        <v>1.3835047173444768</v>
      </c>
      <c r="F516" s="4">
        <f t="shared" si="71"/>
        <v>3.0351286728369598</v>
      </c>
      <c r="G516" s="4">
        <v>5.6096227252837227</v>
      </c>
      <c r="H516" s="4">
        <v>2.3689435391056013</v>
      </c>
      <c r="I516" s="4">
        <v>0.81343045981796391</v>
      </c>
      <c r="J516" s="4">
        <f t="shared" si="81"/>
        <v>2.2552237929742365</v>
      </c>
      <c r="K516" s="4">
        <f t="shared" si="82"/>
        <v>6.5678605578639537</v>
      </c>
      <c r="O516" s="4">
        <v>3.2227961999999999</v>
      </c>
      <c r="P516" s="4">
        <v>1.2662993209707136</v>
      </c>
      <c r="Q516" s="4">
        <v>0.56207223721837374</v>
      </c>
      <c r="R516" s="4">
        <f t="shared" si="74"/>
        <v>2.4238579800649678</v>
      </c>
      <c r="S516" s="4">
        <f t="shared" si="75"/>
        <v>5.4607388713512135</v>
      </c>
      <c r="T516" s="4">
        <v>109.5245</v>
      </c>
      <c r="U516" s="4">
        <f>T516*(12*(1-1/'Sources &amp; Notes'!B$67))/(1/'Sources &amp; Notes'!B$67-1/('Sources &amp; Notes'!B$67^(13)))*365/354+W516*1.05*365</f>
        <v>261.19431098729524</v>
      </c>
      <c r="V516" s="4">
        <f>T516*(12*(1-1/'Sources &amp; Notes'!B$67))/(1/'Sources &amp; Notes'!B$67-1/('Sources &amp; Notes'!B$67^(13)))*365/354+X516*1.05*365</f>
        <v>206.92439759729527</v>
      </c>
      <c r="W516" s="4">
        <v>0.35672808794520544</v>
      </c>
      <c r="X516" s="4">
        <v>0.21512361726027393</v>
      </c>
      <c r="Y516" s="4">
        <f t="shared" si="90"/>
        <v>1.6998152979311116</v>
      </c>
      <c r="Z516" s="4">
        <f t="shared" si="76"/>
        <v>2.8187135787947333</v>
      </c>
    </row>
    <row r="517" spans="1:26" x14ac:dyDescent="0.25">
      <c r="A517" s="3">
        <v>1775</v>
      </c>
      <c r="B517" s="4">
        <v>3.0345</v>
      </c>
      <c r="C517" s="4">
        <v>2.0209453472058967</v>
      </c>
      <c r="D517" s="4">
        <v>0.94109133125375266</v>
      </c>
      <c r="E517" s="4">
        <f t="shared" si="70"/>
        <v>1.4300238272131574</v>
      </c>
      <c r="F517" s="4">
        <f t="shared" si="71"/>
        <v>3.0709027955340398</v>
      </c>
      <c r="G517" s="4">
        <v>5.5621583095173639</v>
      </c>
      <c r="H517" s="4">
        <v>2.3234911669201646</v>
      </c>
      <c r="I517" s="4">
        <v>0.78487357688059267</v>
      </c>
      <c r="J517" s="4">
        <f t="shared" si="81"/>
        <v>2.2798854170525842</v>
      </c>
      <c r="K517" s="4">
        <f t="shared" si="82"/>
        <v>6.7492317032322298</v>
      </c>
      <c r="O517" s="4">
        <v>3.2214974999999999</v>
      </c>
      <c r="P517" s="4">
        <v>1.2550148193073405</v>
      </c>
      <c r="Q517" s="4">
        <v>0.56566429346743341</v>
      </c>
      <c r="R517" s="4">
        <f t="shared" si="74"/>
        <v>2.4446666365550795</v>
      </c>
      <c r="S517" s="4">
        <f t="shared" si="75"/>
        <v>5.4238757732716856</v>
      </c>
      <c r="T517" s="4">
        <v>137.53909999999999</v>
      </c>
      <c r="U517" s="4">
        <f>T517*(12*(1-1/'Sources &amp; Notes'!B$67))/(1/'Sources &amp; Notes'!B$67-1/('Sources &amp; Notes'!B$67^(13)))*365/354+W517*1.05*365</f>
        <v>303.30937572783006</v>
      </c>
      <c r="V517" s="4">
        <f>T517*(12*(1-1/'Sources &amp; Notes'!B$67))/(1/'Sources &amp; Notes'!B$67-1/('Sources &amp; Notes'!B$67^(13)))*365/354+X517*1.05*365</f>
        <v>244.4578586328301</v>
      </c>
      <c r="W517" s="4">
        <v>0.38353965041095883</v>
      </c>
      <c r="X517" s="4">
        <v>0.22998057123287671</v>
      </c>
      <c r="Y517" s="4">
        <f t="shared" si="90"/>
        <v>1.8677600204570719</v>
      </c>
      <c r="Z517" s="4">
        <f t="shared" si="76"/>
        <v>3.1148719279085952</v>
      </c>
    </row>
    <row r="518" spans="1:26" x14ac:dyDescent="0.25">
      <c r="A518" s="3">
        <v>1776</v>
      </c>
      <c r="B518" s="4">
        <v>3.0345</v>
      </c>
      <c r="C518" s="4">
        <v>1.6386728122943317</v>
      </c>
      <c r="D518" s="4">
        <v>0.68443083520109682</v>
      </c>
      <c r="E518" s="4">
        <f t="shared" si="70"/>
        <v>1.7636223523801955</v>
      </c>
      <c r="F518" s="4">
        <f t="shared" si="71"/>
        <v>4.222486555783056</v>
      </c>
      <c r="G518" s="4">
        <v>5.7034003683619572</v>
      </c>
      <c r="H518" s="4">
        <v>2.1134284281693265</v>
      </c>
      <c r="I518" s="4">
        <v>0.72632416003215794</v>
      </c>
      <c r="J518" s="4">
        <f t="shared" si="81"/>
        <v>2.5701413883864168</v>
      </c>
      <c r="K518" s="4">
        <f t="shared" si="82"/>
        <v>7.4784926256479514</v>
      </c>
      <c r="O518" s="4">
        <v>3.2201988000000004</v>
      </c>
      <c r="P518" s="4">
        <v>1.3382732359378426</v>
      </c>
      <c r="Q518" s="4">
        <v>0.56844747623529202</v>
      </c>
      <c r="R518" s="4">
        <f t="shared" si="74"/>
        <v>2.2916515982259722</v>
      </c>
      <c r="S518" s="4">
        <f t="shared" si="75"/>
        <v>5.3951440163146502</v>
      </c>
      <c r="T518" s="4">
        <v>137.53909999999999</v>
      </c>
      <c r="U518" s="4">
        <f>T518*(12*(1-1/'Sources &amp; Notes'!B$67))/(1/'Sources &amp; Notes'!B$67-1/('Sources &amp; Notes'!B$67^(13)))*365/354+W518*1.05*365</f>
        <v>322.9445854873801</v>
      </c>
      <c r="V518" s="4">
        <f>T518*(12*(1-1/'Sources &amp; Notes'!B$67))/(1/'Sources &amp; Notes'!B$67-1/('Sources &amp; Notes'!B$67^(13)))*365/354+X518*1.05*365</f>
        <v>256.5720051003301</v>
      </c>
      <c r="W518" s="4">
        <v>0.43477307444109592</v>
      </c>
      <c r="X518" s="4">
        <v>0.2615895639726028</v>
      </c>
      <c r="Y518" s="4">
        <f t="shared" si="90"/>
        <v>1.7293144396577083</v>
      </c>
      <c r="Z518" s="4">
        <f t="shared" si="76"/>
        <v>2.8741947659812142</v>
      </c>
    </row>
    <row r="519" spans="1:26" x14ac:dyDescent="0.25">
      <c r="A519" s="3">
        <v>1777</v>
      </c>
      <c r="B519" s="4">
        <v>3.0345</v>
      </c>
      <c r="C519" s="4">
        <v>1.9800889086880213</v>
      </c>
      <c r="D519" s="4">
        <v>0.81639863643115795</v>
      </c>
      <c r="E519" s="4">
        <f t="shared" si="70"/>
        <v>1.4595304217500378</v>
      </c>
      <c r="F519" s="4">
        <f t="shared" si="71"/>
        <v>3.5399373186529033</v>
      </c>
      <c r="G519" s="4">
        <v>5.4482478083868555</v>
      </c>
      <c r="H519" s="4">
        <v>2.2714964380920608</v>
      </c>
      <c r="I519" s="4">
        <v>0.74464375814721107</v>
      </c>
      <c r="J519" s="4">
        <f t="shared" si="81"/>
        <v>2.2843123808361496</v>
      </c>
      <c r="K519" s="4">
        <f t="shared" si="82"/>
        <v>6.9681742172518391</v>
      </c>
      <c r="O519" s="4">
        <v>3.2189000999999999</v>
      </c>
      <c r="P519" s="4">
        <v>1.2770958388064755</v>
      </c>
      <c r="Q519" s="4">
        <v>0.55162450204472102</v>
      </c>
      <c r="R519" s="4">
        <f t="shared" si="74"/>
        <v>2.4004613042370821</v>
      </c>
      <c r="S519" s="4">
        <f t="shared" si="75"/>
        <v>5.5574383144579906</v>
      </c>
      <c r="T519" s="4">
        <v>137.53909999999999</v>
      </c>
      <c r="U519" s="4">
        <f>T519*(12*(1-1/'Sources &amp; Notes'!B$67))/(1/'Sources &amp; Notes'!B$67-1/('Sources &amp; Notes'!B$67^(13)))*365/354+W519*1.05*365</f>
        <v>302.69986668783002</v>
      </c>
      <c r="V519" s="4">
        <f>T519*(12*(1-1/'Sources &amp; Notes'!B$67))/(1/'Sources &amp; Notes'!B$67-1/('Sources &amp; Notes'!B$67^(13)))*365/354+X519*1.05*365</f>
        <v>245.49870095283006</v>
      </c>
      <c r="W519" s="4">
        <v>0.38194928109589027</v>
      </c>
      <c r="X519" s="4">
        <v>0.23269640246575343</v>
      </c>
      <c r="Y519" s="4">
        <f t="shared" si="90"/>
        <v>1.8835226253552613</v>
      </c>
      <c r="Z519" s="4">
        <f t="shared" si="76"/>
        <v>3.0916254186102576</v>
      </c>
    </row>
    <row r="520" spans="1:26" x14ac:dyDescent="0.25">
      <c r="A520" s="3">
        <v>1778</v>
      </c>
      <c r="B520" s="4">
        <v>3.0345</v>
      </c>
      <c r="C520" s="4">
        <v>2.3018357430172522</v>
      </c>
      <c r="D520" s="4">
        <v>1.0299702190228492</v>
      </c>
      <c r="E520" s="4">
        <f t="shared" si="70"/>
        <v>1.2555196472063557</v>
      </c>
      <c r="F520" s="4">
        <f t="shared" si="71"/>
        <v>2.8059063714888701</v>
      </c>
      <c r="G520" s="4">
        <v>5.4964702986880445</v>
      </c>
      <c r="H520" s="4">
        <v>2.2422394670149268</v>
      </c>
      <c r="I520" s="4">
        <v>0.74671259472703344</v>
      </c>
      <c r="J520" s="4">
        <f t="shared" si="81"/>
        <v>2.3346006056913673</v>
      </c>
      <c r="K520" s="4">
        <f t="shared" si="82"/>
        <v>7.0103727388068693</v>
      </c>
      <c r="O520" s="4">
        <v>3.2176013999999999</v>
      </c>
      <c r="P520" s="4">
        <v>1.2591489012190717</v>
      </c>
      <c r="Q520" s="4">
        <v>0.575622551040884</v>
      </c>
      <c r="R520" s="4">
        <f t="shared" si="74"/>
        <v>2.4336933326530632</v>
      </c>
      <c r="S520" s="4">
        <f t="shared" si="75"/>
        <v>5.3235966523080771</v>
      </c>
      <c r="T520" s="4">
        <v>137.53909999999999</v>
      </c>
      <c r="U520" s="4">
        <f>T520*(12*(1-1/'Sources &amp; Notes'!B$67))/(1/'Sources &amp; Notes'!B$67-1/('Sources &amp; Notes'!B$67^(13)))*365/354+W520*1.05*365</f>
        <v>301.92931161828011</v>
      </c>
      <c r="V520" s="4">
        <f>T520*(12*(1-1/'Sources &amp; Notes'!B$67))/(1/'Sources &amp; Notes'!B$67-1/('Sources &amp; Notes'!B$67^(13)))*365/354+X520*1.05*365</f>
        <v>239.51622783033008</v>
      </c>
      <c r="W520" s="4">
        <v>0.3799387003534247</v>
      </c>
      <c r="X520" s="4">
        <v>0.21708655739726027</v>
      </c>
      <c r="Y520" s="4">
        <f t="shared" ref="Y520" si="91">U520/325/W520/1.05</f>
        <v>2.32872971012881</v>
      </c>
      <c r="Z520" s="4">
        <f t="shared" si="76"/>
        <v>3.2331760396782321</v>
      </c>
    </row>
    <row r="521" spans="1:26" x14ac:dyDescent="0.25">
      <c r="A521" s="3">
        <v>1779</v>
      </c>
      <c r="B521" s="4">
        <v>2.7846000000000002</v>
      </c>
      <c r="C521" s="4">
        <v>1.7250570580827527</v>
      </c>
      <c r="D521" s="4">
        <v>0.82473234616509961</v>
      </c>
      <c r="E521" s="4">
        <f t="shared" si="70"/>
        <v>1.5373404535079331</v>
      </c>
      <c r="F521" s="4">
        <f t="shared" si="71"/>
        <v>3.2155886844155712</v>
      </c>
      <c r="G521" s="4">
        <v>5.6616485699585866</v>
      </c>
      <c r="H521" s="4">
        <v>2.1065060866717591</v>
      </c>
      <c r="I521" s="4">
        <v>0.72956477091028071</v>
      </c>
      <c r="J521" s="4">
        <f t="shared" si="81"/>
        <v>2.5597107415069233</v>
      </c>
      <c r="K521" s="4">
        <f t="shared" si="82"/>
        <v>7.3907711447960116</v>
      </c>
      <c r="O521" s="4">
        <v>3.2163027000000004</v>
      </c>
      <c r="P521" s="4">
        <v>1.3177679586467663</v>
      </c>
      <c r="Q521" s="4">
        <v>0.5858756387825409</v>
      </c>
      <c r="R521" s="4">
        <f t="shared" si="74"/>
        <v>2.3244953016743661</v>
      </c>
      <c r="S521" s="4">
        <f t="shared" si="75"/>
        <v>5.2283201857252415</v>
      </c>
      <c r="T521" s="4">
        <v>137.53909999999999</v>
      </c>
      <c r="U521" s="4">
        <f>T521*(12*(1-1/'Sources &amp; Notes'!B$67))/(1/'Sources &amp; Notes'!B$67-1/('Sources &amp; Notes'!B$67^(13)))*365/354+W521*1.05*365</f>
        <v>279.0669036232801</v>
      </c>
      <c r="V521" s="4">
        <f>T521*(12*(1-1/'Sources &amp; Notes'!B$67))/(1/'Sources &amp; Notes'!B$67-1/('Sources &amp; Notes'!B$67^(13)))*365/354+X521*1.05*365</f>
        <v>224.76778734033007</v>
      </c>
      <c r="W521" s="4">
        <v>0.32028466775068493</v>
      </c>
      <c r="X521" s="4">
        <v>0.17860399904109586</v>
      </c>
      <c r="Y521" s="4">
        <f t="shared" ref="Y521:Y525" si="92">V521/325/W521/1.05</f>
        <v>2.0564836503350774</v>
      </c>
      <c r="Z521" s="4">
        <f t="shared" si="76"/>
        <v>3.6878243836563342</v>
      </c>
    </row>
    <row r="522" spans="1:26" x14ac:dyDescent="0.25">
      <c r="A522" s="3">
        <v>1780</v>
      </c>
      <c r="B522" s="4">
        <v>2.7846000000000002</v>
      </c>
      <c r="C522" s="4">
        <v>1.549567785909445</v>
      </c>
      <c r="D522" s="4">
        <v>0.65657116302846175</v>
      </c>
      <c r="E522" s="4">
        <f t="shared" si="70"/>
        <v>1.7114449746020857</v>
      </c>
      <c r="F522" s="4">
        <f t="shared" si="71"/>
        <v>4.0391661244571573</v>
      </c>
      <c r="G522" s="4">
        <v>5.6593279780467789</v>
      </c>
      <c r="H522" s="4">
        <v>2.0887181609315149</v>
      </c>
      <c r="I522" s="4">
        <v>0.69989476916757576</v>
      </c>
      <c r="J522" s="4">
        <f t="shared" si="81"/>
        <v>2.5804516235759789</v>
      </c>
      <c r="K522" s="4">
        <f t="shared" si="82"/>
        <v>7.7009236345326553</v>
      </c>
      <c r="L522" s="4">
        <v>0.1255473</v>
      </c>
      <c r="M522" s="4">
        <v>3.4815942936025218E-2</v>
      </c>
      <c r="N522" s="4">
        <f>L522/M522/1.05</f>
        <v>3.4343133363518712</v>
      </c>
      <c r="O522" s="4">
        <v>3.215004</v>
      </c>
      <c r="P522" s="4">
        <v>1.3426518171500896</v>
      </c>
      <c r="Q522" s="4">
        <v>0.59530177765794179</v>
      </c>
      <c r="R522" s="4">
        <f t="shared" si="74"/>
        <v>2.280493373127646</v>
      </c>
      <c r="S522" s="4">
        <f t="shared" si="75"/>
        <v>5.1434561198100983</v>
      </c>
      <c r="T522" s="4">
        <v>127.4863</v>
      </c>
      <c r="U522" s="4">
        <f>T522*(12*(1-1/'Sources &amp; Notes'!B$67))/(1/'Sources &amp; Notes'!B$67-1/('Sources &amp; Notes'!B$67^(13)))*365/354+W522*1.05*365</f>
        <v>263.29052906782289</v>
      </c>
      <c r="V522" s="4">
        <f>T522*(12*(1-1/'Sources &amp; Notes'!B$67))/(1/'Sources &amp; Notes'!B$67-1/('Sources &amp; Notes'!B$67^(13)))*365/354+X522*1.05*365</f>
        <v>212.26168058077286</v>
      </c>
      <c r="W522" s="4">
        <v>0.30893168704383567</v>
      </c>
      <c r="X522" s="4">
        <v>0.17578400671232877</v>
      </c>
      <c r="Y522" s="4">
        <f t="shared" si="92"/>
        <v>2.0134297544488775</v>
      </c>
      <c r="Z522" s="4">
        <f t="shared" si="76"/>
        <v>3.5385030892148972</v>
      </c>
    </row>
    <row r="523" spans="1:26" x14ac:dyDescent="0.25">
      <c r="A523" s="3">
        <v>1781</v>
      </c>
      <c r="B523" s="4">
        <v>2.7846000000000002</v>
      </c>
      <c r="C523" s="4">
        <v>1.8005721978898075</v>
      </c>
      <c r="D523" s="4">
        <v>0.72654182842417248</v>
      </c>
      <c r="E523" s="4">
        <f t="shared" si="70"/>
        <v>1.47286512760112</v>
      </c>
      <c r="F523" s="4">
        <f t="shared" si="71"/>
        <v>3.6501683678034555</v>
      </c>
      <c r="G523" s="4">
        <v>5.7107177729158973</v>
      </c>
      <c r="H523" s="4">
        <v>2.2794252436664357</v>
      </c>
      <c r="I523" s="4">
        <v>0.72560267442868698</v>
      </c>
      <c r="J523" s="4">
        <f t="shared" si="81"/>
        <v>2.3860307972198487</v>
      </c>
      <c r="K523" s="4">
        <f t="shared" si="82"/>
        <v>7.4955330555124666</v>
      </c>
      <c r="O523" s="4">
        <v>3.2137053</v>
      </c>
      <c r="P523" s="4">
        <v>1.3212859778560992</v>
      </c>
      <c r="Q523" s="4">
        <v>0.60555034655333495</v>
      </c>
      <c r="R523" s="4">
        <f t="shared" si="74"/>
        <v>2.3164339632604882</v>
      </c>
      <c r="S523" s="4">
        <f t="shared" si="75"/>
        <v>5.0543637398713637</v>
      </c>
      <c r="T523" s="4">
        <v>127.4863</v>
      </c>
      <c r="U523" s="4">
        <f>T523*(12*(1-1/'Sources &amp; Notes'!B$67))/(1/'Sources &amp; Notes'!B$67-1/('Sources &amp; Notes'!B$67^(13)))*365/354+W523*1.05*365</f>
        <v>285.66704489872285</v>
      </c>
      <c r="V523" s="4">
        <f>T523*(12*(1-1/'Sources &amp; Notes'!B$67))/(1/'Sources &amp; Notes'!B$67-1/('Sources &amp; Notes'!B$67^(13)))*365/354+X523*1.05*365</f>
        <v>222.65416467577285</v>
      </c>
      <c r="W523" s="4">
        <v>0.36731789925753422</v>
      </c>
      <c r="X523" s="4">
        <v>0.20290072972602741</v>
      </c>
      <c r="Y523" s="4">
        <f t="shared" si="92"/>
        <v>1.7762989986361748</v>
      </c>
      <c r="Z523" s="4">
        <f t="shared" si="76"/>
        <v>3.2156928046208262</v>
      </c>
    </row>
    <row r="524" spans="1:26" x14ac:dyDescent="0.25">
      <c r="A524" s="3">
        <v>1782</v>
      </c>
      <c r="B524" s="4">
        <v>2.7846000000000002</v>
      </c>
      <c r="C524" s="4">
        <v>1.7901611605513315</v>
      </c>
      <c r="D524" s="4">
        <v>0.7955869950417116</v>
      </c>
      <c r="E524" s="4">
        <f t="shared" si="70"/>
        <v>1.4814308669188425</v>
      </c>
      <c r="F524" s="4">
        <f t="shared" si="71"/>
        <v>3.333387821228726</v>
      </c>
      <c r="G524" s="4">
        <v>5.6077030572360034</v>
      </c>
      <c r="H524" s="4">
        <v>2.2804238590146255</v>
      </c>
      <c r="I524" s="4">
        <v>0.72388935892640727</v>
      </c>
      <c r="J524" s="4">
        <f t="shared" si="81"/>
        <v>2.3419635596286534</v>
      </c>
      <c r="K524" s="4">
        <f t="shared" si="82"/>
        <v>7.3777429001590713</v>
      </c>
      <c r="O524" s="4">
        <v>3.2124066</v>
      </c>
      <c r="P524" s="4">
        <v>1.3826517082031848</v>
      </c>
      <c r="Q524" s="4">
        <v>0.61800410650856941</v>
      </c>
      <c r="R524" s="4">
        <f t="shared" si="74"/>
        <v>2.2127299586666869</v>
      </c>
      <c r="S524" s="4">
        <f t="shared" si="75"/>
        <v>4.9505089447175612</v>
      </c>
      <c r="T524" s="4">
        <v>127.4863</v>
      </c>
      <c r="U524" s="4">
        <f>T524*(12*(1-1/'Sources &amp; Notes'!B$67))/(1/'Sources &amp; Notes'!B$67-1/('Sources &amp; Notes'!B$67^(13)))*365/354+W524*1.05*365</f>
        <v>330.38474902282292</v>
      </c>
      <c r="V524" s="4">
        <f>T524*(12*(1-1/'Sources &amp; Notes'!B$67))/(1/'Sources &amp; Notes'!B$67-1/('Sources &amp; Notes'!B$67^(13)))*365/354+X524*1.05*365</f>
        <v>246.53675655577285</v>
      </c>
      <c r="W524" s="4">
        <v>0.48399814485205495</v>
      </c>
      <c r="X524" s="4">
        <v>0.26521669027397266</v>
      </c>
      <c r="Y524" s="4">
        <f t="shared" si="92"/>
        <v>1.4926752128025293</v>
      </c>
      <c r="Z524" s="4">
        <f t="shared" si="76"/>
        <v>2.7240066721169294</v>
      </c>
    </row>
    <row r="525" spans="1:26" x14ac:dyDescent="0.25">
      <c r="A525" s="3">
        <v>1783</v>
      </c>
      <c r="B525" s="4">
        <v>2.7846000000000002</v>
      </c>
      <c r="C525" s="4">
        <v>1.8110452804537682</v>
      </c>
      <c r="D525" s="4">
        <v>0.8878597795991312</v>
      </c>
      <c r="E525" s="4">
        <f t="shared" si="70"/>
        <v>1.4643477049538627</v>
      </c>
      <c r="F525" s="4">
        <f t="shared" si="71"/>
        <v>2.9869581446716489</v>
      </c>
      <c r="G525" s="4">
        <v>5.7806559314491279</v>
      </c>
      <c r="H525" s="4">
        <v>2.3421223654296037</v>
      </c>
      <c r="I525" s="4">
        <v>0.82341203135016283</v>
      </c>
      <c r="J525" s="4">
        <f t="shared" si="81"/>
        <v>2.3505973396784059</v>
      </c>
      <c r="K525" s="4">
        <f t="shared" si="82"/>
        <v>6.6860652890301404</v>
      </c>
      <c r="O525" s="4">
        <v>3.2111079</v>
      </c>
      <c r="P525" s="4">
        <v>1.4812099684754474</v>
      </c>
      <c r="Q525" s="4">
        <v>0.62844504532160506</v>
      </c>
      <c r="R525" s="4">
        <f t="shared" si="74"/>
        <v>2.0646620432535205</v>
      </c>
      <c r="S525" s="4">
        <f t="shared" si="75"/>
        <v>4.8662934376942628</v>
      </c>
      <c r="T525" s="4">
        <v>127.4863</v>
      </c>
      <c r="U525" s="4">
        <f>T525*(12*(1-1/'Sources &amp; Notes'!B$67))/(1/'Sources &amp; Notes'!B$67-1/('Sources &amp; Notes'!B$67^(13)))*365/354+W525*1.05*365</f>
        <v>372.36678050827288</v>
      </c>
      <c r="V525" s="4">
        <f>T525*(12*(1-1/'Sources &amp; Notes'!B$67))/(1/'Sources &amp; Notes'!B$67-1/('Sources &amp; Notes'!B$67^(13)))*365/354+X525*1.05*365</f>
        <v>275.25007172827281</v>
      </c>
      <c r="W525" s="4">
        <v>0.59354030136986302</v>
      </c>
      <c r="X525" s="4">
        <v>0.34013727780821917</v>
      </c>
      <c r="Y525" s="4">
        <f t="shared" si="92"/>
        <v>1.3589534104500864</v>
      </c>
      <c r="Z525" s="4">
        <f t="shared" si="76"/>
        <v>2.3713767040874951</v>
      </c>
    </row>
    <row r="526" spans="1:26" x14ac:dyDescent="0.25">
      <c r="A526" s="3">
        <v>1784</v>
      </c>
      <c r="B526" s="4">
        <v>2.7846000000000002</v>
      </c>
      <c r="C526" s="4">
        <v>1.8218581025819733</v>
      </c>
      <c r="D526" s="4">
        <v>0.88936901266021084</v>
      </c>
      <c r="E526" s="4">
        <f t="shared" si="70"/>
        <v>1.4556567255383575</v>
      </c>
      <c r="F526" s="4">
        <f t="shared" si="71"/>
        <v>2.981889364536713</v>
      </c>
      <c r="G526" s="4">
        <v>5.9928335429740702</v>
      </c>
      <c r="H526" s="4">
        <v>2.3078435015917553</v>
      </c>
      <c r="I526" s="4">
        <v>0.81170946576510294</v>
      </c>
      <c r="J526" s="4">
        <f t="shared" si="81"/>
        <v>2.4730708616860881</v>
      </c>
      <c r="K526" s="4">
        <f t="shared" si="82"/>
        <v>7.0314081057788469</v>
      </c>
      <c r="O526" s="4">
        <v>3.2098092000000005</v>
      </c>
      <c r="P526" s="4">
        <v>1.4265257780310674</v>
      </c>
      <c r="Q526" s="4">
        <v>0.62884247016371231</v>
      </c>
      <c r="R526" s="4">
        <f t="shared" si="74"/>
        <v>2.1429413964579389</v>
      </c>
      <c r="S526" s="4">
        <f t="shared" si="75"/>
        <v>4.8612510889433027</v>
      </c>
      <c r="T526" s="4">
        <v>127.4863</v>
      </c>
      <c r="U526" s="4">
        <f>T526*(12*(1-1/'Sources &amp; Notes'!B$67))/(1/'Sources &amp; Notes'!B$67-1/('Sources &amp; Notes'!B$67^(13)))*365/354+W526*1.05*365</f>
        <v>327.00289001782284</v>
      </c>
      <c r="V526" s="4">
        <f>T526*(12*(1-1/'Sources &amp; Notes'!B$67))/(1/'Sources &amp; Notes'!B$67-1/('Sources &amp; Notes'!B$67^(13)))*365/354+X526*1.05*365</f>
        <v>253.40388360577282</v>
      </c>
      <c r="W526" s="4">
        <v>0.47517398567397251</v>
      </c>
      <c r="X526" s="4">
        <v>0.28313482999999995</v>
      </c>
      <c r="Y526" s="4">
        <f t="shared" ref="Y526" si="93">U526/325/W526/1.05</f>
        <v>2.0166302366054443</v>
      </c>
      <c r="Z526" s="4">
        <f t="shared" si="76"/>
        <v>2.6226921043018265</v>
      </c>
    </row>
    <row r="527" spans="1:26" x14ac:dyDescent="0.25">
      <c r="A527" s="3">
        <v>1785</v>
      </c>
      <c r="B527" s="4">
        <v>2.8340718545454546</v>
      </c>
      <c r="C527" s="4">
        <v>1.582362961399471</v>
      </c>
      <c r="D527" s="4">
        <v>0.74330966695354472</v>
      </c>
      <c r="E527" s="4">
        <f t="shared" si="70"/>
        <v>1.7057502720873243</v>
      </c>
      <c r="F527" s="4">
        <f t="shared" si="71"/>
        <v>3.6312134389565811</v>
      </c>
      <c r="G527" s="4">
        <v>5.9613706335240293</v>
      </c>
      <c r="H527" s="4">
        <v>2.2090234606093628</v>
      </c>
      <c r="I527" s="4">
        <v>0.78950800965629331</v>
      </c>
      <c r="J527" s="4">
        <f t="shared" si="81"/>
        <v>2.570138317990208</v>
      </c>
      <c r="K527" s="4">
        <f t="shared" si="82"/>
        <v>7.1911820678337559</v>
      </c>
      <c r="O527" s="4">
        <v>3.2085105</v>
      </c>
      <c r="P527" s="4">
        <v>1.3538059534780085</v>
      </c>
      <c r="Q527" s="4">
        <v>0.62919470654318255</v>
      </c>
      <c r="R527" s="4">
        <f t="shared" si="74"/>
        <v>2.2571360968416099</v>
      </c>
      <c r="S527" s="4">
        <f t="shared" si="75"/>
        <v>4.8565638806825637</v>
      </c>
      <c r="T527" s="4">
        <v>109.77500000000001</v>
      </c>
      <c r="U527" s="4">
        <f>T527*(12*(1-1/'Sources &amp; Notes'!B$67))/(1/'Sources &amp; Notes'!B$67-1/('Sources &amp; Notes'!B$67^(13)))*365/354+W527*1.05*365</f>
        <v>291.57833634680458</v>
      </c>
      <c r="V527" s="4">
        <f>T527*(12*(1-1/'Sources &amp; Notes'!B$67))/(1/'Sources &amp; Notes'!B$67-1/('Sources &amp; Notes'!B$67^(13)))*365/354+X527*1.05*365</f>
        <v>224.0761813947546</v>
      </c>
      <c r="W527" s="4">
        <v>0.4352651360849315</v>
      </c>
      <c r="X527" s="4">
        <v>0.25913426863013694</v>
      </c>
      <c r="Y527" s="4">
        <f t="shared" ref="Y527:Y531" si="94">V527/325/W527/1.05</f>
        <v>1.5085828019650103</v>
      </c>
      <c r="Z527" s="4">
        <f t="shared" si="76"/>
        <v>2.5339508435679043</v>
      </c>
    </row>
    <row r="528" spans="1:26" x14ac:dyDescent="0.25">
      <c r="A528" s="3">
        <v>1786</v>
      </c>
      <c r="B528" s="4">
        <v>2.8340718545454546</v>
      </c>
      <c r="C528" s="4">
        <v>1.6695459552273229</v>
      </c>
      <c r="D528" s="4">
        <v>0.73500136603090949</v>
      </c>
      <c r="E528" s="4">
        <f t="shared" si="70"/>
        <v>1.6166767039248968</v>
      </c>
      <c r="F528" s="4">
        <f t="shared" si="71"/>
        <v>3.6722599122823185</v>
      </c>
      <c r="G528" s="4">
        <v>5.773191990270405</v>
      </c>
      <c r="H528" s="4">
        <v>2.1036131515571852</v>
      </c>
      <c r="I528" s="4">
        <v>0.7877131643832066</v>
      </c>
      <c r="J528" s="4">
        <f t="shared" si="81"/>
        <v>2.6137306100704647</v>
      </c>
      <c r="K528" s="4">
        <f t="shared" si="82"/>
        <v>6.980051031998511</v>
      </c>
      <c r="O528" s="4">
        <v>3.2072118000000001</v>
      </c>
      <c r="P528" s="4">
        <v>1.3416454859752931</v>
      </c>
      <c r="Q528" s="4">
        <v>0.62950175446001611</v>
      </c>
      <c r="R528" s="4">
        <f t="shared" si="74"/>
        <v>2.2766725342134664</v>
      </c>
      <c r="S528" s="4">
        <f t="shared" si="75"/>
        <v>4.8522302073511367</v>
      </c>
      <c r="T528" s="4">
        <v>109.77500000000001</v>
      </c>
      <c r="U528" s="4">
        <f>T528*(12*(1-1/'Sources &amp; Notes'!B$67))/(1/'Sources &amp; Notes'!B$67-1/('Sources &amp; Notes'!B$67^(13)))*365/354+W528*1.05*365</f>
        <v>371.6188751327046</v>
      </c>
      <c r="V528" s="4">
        <f>T528*(12*(1-1/'Sources &amp; Notes'!B$67))/(1/'Sources &amp; Notes'!B$67-1/('Sources &amp; Notes'!B$67^(13)))*365/354+X528*1.05*365</f>
        <v>279.91732129475463</v>
      </c>
      <c r="W528" s="4">
        <v>0.64411194309315067</v>
      </c>
      <c r="X528" s="4">
        <v>0.40483848232876718</v>
      </c>
      <c r="Y528" s="4">
        <f t="shared" si="94"/>
        <v>1.273490652344667</v>
      </c>
      <c r="Z528" s="4">
        <f t="shared" si="76"/>
        <v>2.0261674084790937</v>
      </c>
    </row>
    <row r="529" spans="1:26" x14ac:dyDescent="0.25">
      <c r="A529" s="3">
        <v>1787</v>
      </c>
      <c r="B529" s="4">
        <v>2.7507168000000002</v>
      </c>
      <c r="C529" s="4">
        <v>2.0030991043347885</v>
      </c>
      <c r="D529" s="4">
        <v>0.84406322022845592</v>
      </c>
      <c r="E529" s="4">
        <f t="shared" si="70"/>
        <v>1.3078385787528346</v>
      </c>
      <c r="F529" s="4">
        <f t="shared" si="71"/>
        <v>3.1037133510037602</v>
      </c>
      <c r="G529" s="4">
        <v>5.8451665598121441</v>
      </c>
      <c r="H529" s="4">
        <v>2.1413703738491248</v>
      </c>
      <c r="I529" s="4">
        <v>0.76775388415287793</v>
      </c>
      <c r="J529" s="4">
        <f t="shared" si="81"/>
        <v>2.5996555117425979</v>
      </c>
      <c r="K529" s="4">
        <f t="shared" si="82"/>
        <v>7.2507940499727885</v>
      </c>
      <c r="O529" s="4">
        <v>3.2059131000000005</v>
      </c>
      <c r="P529" s="4">
        <v>1.3399673891656023</v>
      </c>
      <c r="Q529" s="4">
        <v>0.63071257162958838</v>
      </c>
      <c r="R529" s="4">
        <f t="shared" si="74"/>
        <v>2.2786006555949325</v>
      </c>
      <c r="S529" s="4">
        <f t="shared" si="75"/>
        <v>4.8409540395553075</v>
      </c>
      <c r="T529" s="4">
        <v>109.77500000000001</v>
      </c>
      <c r="U529" s="4">
        <f>T529*(12*(1-1/'Sources &amp; Notes'!B$67))/(1/'Sources &amp; Notes'!B$67-1/('Sources &amp; Notes'!B$67^(13)))*365/354+W529*1.05*365</f>
        <v>327.81832790135456</v>
      </c>
      <c r="V529" s="4">
        <f>T529*(12*(1-1/'Sources &amp; Notes'!B$67))/(1/'Sources &amp; Notes'!B$67-1/('Sources &amp; Notes'!B$67^(13)))*365/354+X529*1.05*365</f>
        <v>246.37899267725462</v>
      </c>
      <c r="W529" s="4">
        <v>0.52982480093698625</v>
      </c>
      <c r="X529" s="4">
        <v>0.31732816630136984</v>
      </c>
      <c r="Y529" s="4">
        <f t="shared" si="94"/>
        <v>1.3626952170874644</v>
      </c>
      <c r="Z529" s="4">
        <f t="shared" si="76"/>
        <v>2.2752147423480462</v>
      </c>
    </row>
    <row r="530" spans="1:26" x14ac:dyDescent="0.25">
      <c r="A530" s="3">
        <v>1788</v>
      </c>
      <c r="B530" s="4">
        <v>2.7507168000000002</v>
      </c>
      <c r="C530" s="4">
        <v>1.6510072378053826</v>
      </c>
      <c r="D530" s="4">
        <v>0.7284341304878954</v>
      </c>
      <c r="E530" s="4">
        <f t="shared" si="70"/>
        <v>1.5867466996671604</v>
      </c>
      <c r="F530" s="4">
        <f t="shared" si="71"/>
        <v>3.5963859682956172</v>
      </c>
      <c r="G530" s="4">
        <v>5.9133177465257045</v>
      </c>
      <c r="H530" s="4">
        <v>2.2461752427576251</v>
      </c>
      <c r="I530" s="4">
        <v>0.76425984121132606</v>
      </c>
      <c r="J530" s="4">
        <f t="shared" si="81"/>
        <v>2.5072536995169048</v>
      </c>
      <c r="K530" s="4">
        <f t="shared" si="82"/>
        <v>7.3688697004427626</v>
      </c>
      <c r="O530" s="4">
        <v>3.2046144000000001</v>
      </c>
      <c r="P530" s="4">
        <v>1.3479694736645209</v>
      </c>
      <c r="Q530" s="4">
        <v>0.62993348865705623</v>
      </c>
      <c r="R530" s="4">
        <f t="shared" si="74"/>
        <v>2.2641564025843</v>
      </c>
      <c r="S530" s="4">
        <f t="shared" si="75"/>
        <v>4.8449777146984951</v>
      </c>
      <c r="T530" s="4">
        <v>109.77500000000001</v>
      </c>
      <c r="U530" s="4">
        <f>T530*(12*(1-1/'Sources &amp; Notes'!B$67))/(1/'Sources &amp; Notes'!B$67-1/('Sources &amp; Notes'!B$67^(13)))*365/354+W530*1.05*365</f>
        <v>292.25997891680464</v>
      </c>
      <c r="V530" s="4">
        <f>T530*(12*(1-1/'Sources &amp; Notes'!B$67))/(1/'Sources &amp; Notes'!B$67-1/('Sources &amp; Notes'!B$67^(13)))*365/354+X530*1.05*365</f>
        <v>222.05530907975464</v>
      </c>
      <c r="W530" s="4">
        <v>0.43704372074246584</v>
      </c>
      <c r="X530" s="4">
        <v>0.25386128150684933</v>
      </c>
      <c r="Y530" s="4">
        <f t="shared" si="94"/>
        <v>1.4888934391584185</v>
      </c>
      <c r="Z530" s="4">
        <f t="shared" si="76"/>
        <v>2.5632562972045223</v>
      </c>
    </row>
    <row r="531" spans="1:26" x14ac:dyDescent="0.25">
      <c r="A531" s="3">
        <v>1789</v>
      </c>
      <c r="B531" s="4">
        <v>2.6843964179104476</v>
      </c>
      <c r="C531" s="4">
        <v>1.5694126283506928</v>
      </c>
      <c r="D531" s="4">
        <v>0.72330734437493138</v>
      </c>
      <c r="E531" s="4">
        <f t="shared" si="70"/>
        <v>1.6289967156338514</v>
      </c>
      <c r="F531" s="4">
        <f t="shared" si="71"/>
        <v>3.5345528245215139</v>
      </c>
      <c r="G531" s="4">
        <v>5.9541244627798537</v>
      </c>
      <c r="H531" s="4">
        <v>2.3520589637863303</v>
      </c>
      <c r="I531" s="4">
        <v>0.77222306877432501</v>
      </c>
      <c r="J531" s="4">
        <f t="shared" si="81"/>
        <v>2.4109067050464219</v>
      </c>
      <c r="K531" s="4">
        <f t="shared" si="82"/>
        <v>7.3432081425091198</v>
      </c>
      <c r="O531" s="4">
        <v>3.2033157000000001</v>
      </c>
      <c r="P531" s="4">
        <v>1.3860564103850426</v>
      </c>
      <c r="Q531" s="4">
        <v>0.6558166070399678</v>
      </c>
      <c r="R531" s="4">
        <f t="shared" si="74"/>
        <v>2.2010481206139079</v>
      </c>
      <c r="S531" s="4">
        <f t="shared" si="75"/>
        <v>4.6518749668639181</v>
      </c>
      <c r="T531" s="4">
        <v>109.77500000000001</v>
      </c>
      <c r="U531" s="4">
        <f>T531*(12*(1-1/'Sources &amp; Notes'!B$67))/(1/'Sources &amp; Notes'!B$67-1/('Sources &amp; Notes'!B$67^(13)))*365/354+W531*1.05*365</f>
        <v>277.25522432225461</v>
      </c>
      <c r="V531" s="4">
        <f>T531*(12*(1-1/'Sources &amp; Notes'!B$67))/(1/'Sources &amp; Notes'!B$67-1/('Sources &amp; Notes'!B$67^(13)))*365/354+X531*1.05*365</f>
        <v>215.1303349572546</v>
      </c>
      <c r="W531" s="4">
        <v>0.39789237150684931</v>
      </c>
      <c r="X531" s="4">
        <v>0.23579220356164388</v>
      </c>
      <c r="Y531" s="4">
        <f t="shared" si="94"/>
        <v>1.5843946984704902</v>
      </c>
      <c r="Z531" s="4">
        <f t="shared" si="76"/>
        <v>2.6736192056175878</v>
      </c>
    </row>
    <row r="532" spans="1:26" x14ac:dyDescent="0.25">
      <c r="A532" s="3">
        <v>1790</v>
      </c>
      <c r="B532" s="4">
        <v>2.5386637133550489</v>
      </c>
      <c r="C532" s="4">
        <v>1.6169621344953935</v>
      </c>
      <c r="D532" s="4">
        <v>0.71924421925682225</v>
      </c>
      <c r="E532" s="4">
        <f t="shared" si="70"/>
        <v>1.4952576275724374</v>
      </c>
      <c r="F532" s="4">
        <f t="shared" si="71"/>
        <v>3.3615493880482976</v>
      </c>
      <c r="G532" s="4">
        <v>6.7319466074380534</v>
      </c>
      <c r="H532" s="4">
        <v>2.3844032069489747</v>
      </c>
      <c r="I532" s="4">
        <v>0.82992924210582431</v>
      </c>
      <c r="J532" s="4">
        <f t="shared" si="81"/>
        <v>2.6888815208286103</v>
      </c>
      <c r="K532" s="4">
        <f t="shared" si="82"/>
        <v>7.7252100493550975</v>
      </c>
      <c r="L532" s="4">
        <v>0.1191402</v>
      </c>
      <c r="M532" s="4">
        <v>2.889768427371418E-2</v>
      </c>
      <c r="N532" s="4">
        <f>L532/M532/1.05</f>
        <v>3.9265034550214293</v>
      </c>
      <c r="O532" s="4">
        <v>3.2020170000000001</v>
      </c>
      <c r="P532" s="4">
        <v>1.4060289450826104</v>
      </c>
      <c r="Q532" s="4">
        <v>0.67606521349781179</v>
      </c>
      <c r="R532" s="4">
        <f t="shared" si="74"/>
        <v>2.1689027175900892</v>
      </c>
      <c r="S532" s="4">
        <f t="shared" si="75"/>
        <v>4.5107186986035783</v>
      </c>
      <c r="T532" s="4">
        <v>147.22909999999999</v>
      </c>
      <c r="U532" s="4">
        <f>T532*(12*(1-1/'Sources &amp; Notes'!B$67))/(1/'Sources &amp; Notes'!B$67-1/('Sources &amp; Notes'!B$67^(13)))*365/354+W532*1.05*365</f>
        <v>315.96948080176469</v>
      </c>
      <c r="V532" s="4">
        <f>T532*(12*(1-1/'Sources &amp; Notes'!B$67))/(1/'Sources &amp; Notes'!B$67-1/('Sources &amp; Notes'!B$67^(13)))*365/354+X532*1.05*365</f>
        <v>253.94736730471473</v>
      </c>
      <c r="W532" s="4">
        <v>0.38783735361917809</v>
      </c>
      <c r="X532" s="4">
        <v>0.22600535493150686</v>
      </c>
      <c r="Y532" s="4">
        <f t="shared" ref="Y532" si="95">U532/325/W532/1.05</f>
        <v>2.387387093633464</v>
      </c>
      <c r="Z532" s="4">
        <f t="shared" si="76"/>
        <v>3.2927012262314435</v>
      </c>
    </row>
    <row r="533" spans="1:26" x14ac:dyDescent="0.25">
      <c r="A533" s="3">
        <v>1791</v>
      </c>
      <c r="B533" s="4">
        <v>2.5276857081081081</v>
      </c>
      <c r="C533" s="4">
        <v>1.4429911311716224</v>
      </c>
      <c r="D533" s="4">
        <v>0.5879863609894358</v>
      </c>
      <c r="E533" s="4">
        <f t="shared" si="70"/>
        <v>1.6682844890759116</v>
      </c>
      <c r="F533" s="4">
        <f t="shared" si="71"/>
        <v>4.0941761267332755</v>
      </c>
      <c r="G533" s="4">
        <v>7.0926862078270023</v>
      </c>
      <c r="H533" s="4">
        <v>2.2698525512178027</v>
      </c>
      <c r="I533" s="4">
        <v>0.80642551801672524</v>
      </c>
      <c r="J533" s="4">
        <f t="shared" si="81"/>
        <v>2.9759374642751224</v>
      </c>
      <c r="K533" s="4">
        <f t="shared" si="82"/>
        <v>8.3763957050394673</v>
      </c>
      <c r="O533" s="4">
        <v>3.2007182999999997</v>
      </c>
      <c r="P533" s="4">
        <v>1.4020566880210552</v>
      </c>
      <c r="Q533" s="4">
        <v>0.66222029792463222</v>
      </c>
      <c r="R533" s="4">
        <f t="shared" si="74"/>
        <v>2.1741654020849155</v>
      </c>
      <c r="S533" s="4">
        <f t="shared" si="75"/>
        <v>4.6031557057528794</v>
      </c>
      <c r="T533" s="4">
        <v>147.22909999999999</v>
      </c>
      <c r="U533" s="4">
        <f>T533*(12*(1-1/'Sources &amp; Notes'!B$67))/(1/'Sources &amp; Notes'!B$67-1/('Sources &amp; Notes'!B$67^(13)))*365/354+W533*1.05*365</f>
        <v>354.16558706266477</v>
      </c>
      <c r="V533" s="4">
        <f>T533*(12*(1-1/'Sources &amp; Notes'!B$67))/(1/'Sources &amp; Notes'!B$67-1/('Sources &amp; Notes'!B$67^(13)))*365/354+X533*1.05*365</f>
        <v>269.44212469471472</v>
      </c>
      <c r="W533" s="4">
        <v>0.48750103596986305</v>
      </c>
      <c r="X533" s="4">
        <v>0.26643525027397263</v>
      </c>
      <c r="Y533" s="4">
        <f t="shared" ref="Y533:Y537" si="96">V533/325/W533/1.05</f>
        <v>1.6196355156631805</v>
      </c>
      <c r="Z533" s="4">
        <f t="shared" si="76"/>
        <v>2.9634742060874939</v>
      </c>
    </row>
    <row r="534" spans="1:26" x14ac:dyDescent="0.25">
      <c r="A534" s="3">
        <v>1792</v>
      </c>
      <c r="B534" s="4">
        <v>2.5276857081081081</v>
      </c>
      <c r="C534" s="4">
        <v>1.5082836801950239</v>
      </c>
      <c r="D534" s="4">
        <v>0.691233660676005</v>
      </c>
      <c r="E534" s="4">
        <f t="shared" si="70"/>
        <v>1.5960656165798008</v>
      </c>
      <c r="F534" s="4">
        <f t="shared" si="71"/>
        <v>3.4826424969719185</v>
      </c>
      <c r="G534" s="4">
        <v>6.4671475769361892</v>
      </c>
      <c r="H534" s="4">
        <v>2.197263547495337</v>
      </c>
      <c r="I534" s="4">
        <v>0.79095358716932307</v>
      </c>
      <c r="J534" s="4">
        <f t="shared" si="81"/>
        <v>2.8031176212482665</v>
      </c>
      <c r="K534" s="4">
        <f t="shared" si="82"/>
        <v>7.7870411973896649</v>
      </c>
      <c r="O534" s="4">
        <v>3.1994196000000001</v>
      </c>
      <c r="P534" s="4">
        <v>1.3774015385492311</v>
      </c>
      <c r="Q534" s="4">
        <v>0.64837538235145264</v>
      </c>
      <c r="R534" s="4">
        <f t="shared" si="74"/>
        <v>2.2121844650497877</v>
      </c>
      <c r="S534" s="4">
        <f t="shared" si="75"/>
        <v>4.6995403722200857</v>
      </c>
      <c r="T534" s="4">
        <v>147.22909999999999</v>
      </c>
      <c r="U534" s="4">
        <f>T534*(12*(1-1/'Sources &amp; Notes'!B$67))/(1/'Sources &amp; Notes'!B$67-1/('Sources &amp; Notes'!B$67^(13)))*365/354+W534*1.05*365</f>
        <v>381.60022646266475</v>
      </c>
      <c r="V534" s="4">
        <f>T534*(12*(1-1/'Sources &amp; Notes'!B$67))/(1/'Sources &amp; Notes'!B$67-1/('Sources &amp; Notes'!B$67^(13)))*365/354+X534*1.05*365</f>
        <v>292.27164952471475</v>
      </c>
      <c r="W534" s="4">
        <v>0.55908522227123281</v>
      </c>
      <c r="X534" s="4">
        <v>0.32600348205479451</v>
      </c>
      <c r="Y534" s="4">
        <f t="shared" si="96"/>
        <v>1.5319197577098818</v>
      </c>
      <c r="Z534" s="4">
        <f t="shared" si="76"/>
        <v>2.6271918718247513</v>
      </c>
    </row>
    <row r="535" spans="1:26" x14ac:dyDescent="0.25">
      <c r="A535" s="3">
        <v>1793</v>
      </c>
      <c r="B535" s="4">
        <v>2.5276857081081081</v>
      </c>
      <c r="C535" s="4">
        <v>1.8350846066656425</v>
      </c>
      <c r="D535" s="4">
        <v>0.89612671632359009</v>
      </c>
      <c r="E535" s="4">
        <f t="shared" si="70"/>
        <v>1.3118303718877755</v>
      </c>
      <c r="F535" s="4">
        <f t="shared" si="71"/>
        <v>2.6863608440153257</v>
      </c>
      <c r="G535" s="4">
        <v>6.8732117874030889</v>
      </c>
      <c r="H535" s="4">
        <v>2.4266112903448684</v>
      </c>
      <c r="I535" s="4">
        <v>0.89455541905306757</v>
      </c>
      <c r="J535" s="4">
        <f t="shared" si="81"/>
        <v>2.6975544101555053</v>
      </c>
      <c r="K535" s="4">
        <f t="shared" si="82"/>
        <v>7.3175074999066316</v>
      </c>
      <c r="O535" s="4">
        <v>3.1981209000000002</v>
      </c>
      <c r="P535" s="4">
        <v>1.3210348194304871</v>
      </c>
      <c r="Q535" s="4">
        <v>0.63314125092674423</v>
      </c>
      <c r="R535" s="4">
        <f t="shared" si="74"/>
        <v>2.3056390216001423</v>
      </c>
      <c r="S535" s="4">
        <f t="shared" si="75"/>
        <v>4.8106633774267182</v>
      </c>
      <c r="T535" s="4">
        <v>147.22909999999999</v>
      </c>
      <c r="U535" s="4">
        <f>T535*(12*(1-1/'Sources &amp; Notes'!B$67))/(1/'Sources &amp; Notes'!B$67-1/('Sources &amp; Notes'!B$67^(13)))*365/354+W535*1.05*365</f>
        <v>330.22479512221469</v>
      </c>
      <c r="V535" s="4">
        <f>T535*(12*(1-1/'Sources &amp; Notes'!B$67))/(1/'Sources &amp; Notes'!B$67-1/('Sources &amp; Notes'!B$67^(13)))*365/354+X535*1.05*365</f>
        <v>267.08880174721475</v>
      </c>
      <c r="W535" s="4">
        <v>0.4250332161643835</v>
      </c>
      <c r="X535" s="4">
        <v>0.26029481205479454</v>
      </c>
      <c r="Y535" s="4">
        <f t="shared" si="96"/>
        <v>1.8414509208973004</v>
      </c>
      <c r="Z535" s="4">
        <f t="shared" si="76"/>
        <v>3.0068897691018299</v>
      </c>
    </row>
    <row r="536" spans="1:26" x14ac:dyDescent="0.25">
      <c r="A536" s="3">
        <v>1794</v>
      </c>
      <c r="B536" s="4">
        <v>2.5276857081081081</v>
      </c>
      <c r="C536" s="4">
        <v>1.783729727001599</v>
      </c>
      <c r="D536" s="4">
        <v>0.89705307876560492</v>
      </c>
      <c r="E536" s="4">
        <f t="shared" si="70"/>
        <v>1.3495989249752318</v>
      </c>
      <c r="F536" s="4">
        <f t="shared" si="71"/>
        <v>2.6835867118591556</v>
      </c>
      <c r="G536" s="4">
        <v>6.7581925234196625</v>
      </c>
      <c r="H536" s="4">
        <v>2.5455597687181037</v>
      </c>
      <c r="I536" s="4">
        <v>0.9599868925678674</v>
      </c>
      <c r="J536" s="4">
        <f t="shared" si="81"/>
        <v>2.5284709127334644</v>
      </c>
      <c r="K536" s="4">
        <f t="shared" si="82"/>
        <v>6.7046476172311094</v>
      </c>
      <c r="O536" s="4">
        <v>3.1968221999999997</v>
      </c>
      <c r="P536" s="4">
        <v>1.2991373889466988</v>
      </c>
      <c r="Q536" s="4">
        <v>0.62370671747324757</v>
      </c>
      <c r="R536" s="4">
        <f t="shared" si="74"/>
        <v>2.3435493407645165</v>
      </c>
      <c r="S536" s="4">
        <f t="shared" si="75"/>
        <v>4.8814490627306117</v>
      </c>
      <c r="T536" s="4">
        <v>147.22909999999999</v>
      </c>
      <c r="U536" s="4">
        <f>T536*(12*(1-1/'Sources &amp; Notes'!B$67))/(1/'Sources &amp; Notes'!B$67-1/('Sources &amp; Notes'!B$67^(13)))*365/354+W536*1.05*365</f>
        <v>331.01597526721469</v>
      </c>
      <c r="V536" s="4">
        <f>T536*(12*(1-1/'Sources &amp; Notes'!B$67))/(1/'Sources &amp; Notes'!B$67-1/('Sources &amp; Notes'!B$67^(13)))*365/354+X536*1.05*365</f>
        <v>270.20007596221473</v>
      </c>
      <c r="W536" s="4">
        <v>0.42709761315068484</v>
      </c>
      <c r="X536" s="4">
        <v>0.26841294438356161</v>
      </c>
      <c r="Y536" s="4">
        <f t="shared" si="96"/>
        <v>1.8538972591153633</v>
      </c>
      <c r="Z536" s="4">
        <f t="shared" si="76"/>
        <v>2.9499139701075467</v>
      </c>
    </row>
    <row r="537" spans="1:26" x14ac:dyDescent="0.25">
      <c r="A537" s="3">
        <v>1795</v>
      </c>
      <c r="B537" s="4">
        <v>2.5276857081081081</v>
      </c>
      <c r="C537" s="4">
        <v>1.9705532740481913</v>
      </c>
      <c r="D537" s="4">
        <v>0.9650256161141838</v>
      </c>
      <c r="E537" s="4">
        <f t="shared" si="70"/>
        <v>1.2216466074333849</v>
      </c>
      <c r="F537" s="4">
        <f t="shared" si="71"/>
        <v>2.4945656175440662</v>
      </c>
      <c r="G537" s="4">
        <v>6.6155248812314529</v>
      </c>
      <c r="H537" s="4">
        <v>3.0990602944730061</v>
      </c>
      <c r="I537" s="4">
        <v>1.0847992371283002</v>
      </c>
      <c r="J537" s="4">
        <f t="shared" si="81"/>
        <v>2.0330355940875604</v>
      </c>
      <c r="K537" s="4">
        <f t="shared" si="82"/>
        <v>5.8079870184697882</v>
      </c>
      <c r="O537" s="4">
        <v>3.1955235000000006</v>
      </c>
      <c r="P537" s="4">
        <v>1.2685826176601822</v>
      </c>
      <c r="Q537" s="4">
        <v>0.61235699299851665</v>
      </c>
      <c r="R537" s="4">
        <f t="shared" si="74"/>
        <v>2.3990205067597294</v>
      </c>
      <c r="S537" s="4">
        <f t="shared" si="75"/>
        <v>4.9699044006721858</v>
      </c>
      <c r="T537" s="4">
        <v>158.4307</v>
      </c>
      <c r="U537" s="4">
        <f>T537*(12*(1-1/'Sources &amp; Notes'!B$67))/(1/'Sources &amp; Notes'!B$67-1/('Sources &amp; Notes'!B$67^(13)))*365/354+W537*1.05*365</f>
        <v>373.57494231053045</v>
      </c>
      <c r="V537" s="4">
        <f>T537*(12*(1-1/'Sources &amp; Notes'!B$67))/(1/'Sources &amp; Notes'!B$67-1/('Sources &amp; Notes'!B$67^(13)))*365/354+X537*1.05*365</f>
        <v>291.46734609758045</v>
      </c>
      <c r="W537" s="4">
        <v>0.50492663487397271</v>
      </c>
      <c r="X537" s="4">
        <v>0.29068633164383562</v>
      </c>
      <c r="Y537" s="4">
        <f t="shared" si="96"/>
        <v>1.6915660734243072</v>
      </c>
      <c r="Z537" s="4">
        <f t="shared" si="76"/>
        <v>2.9382763210470593</v>
      </c>
    </row>
    <row r="538" spans="1:26" x14ac:dyDescent="0.25">
      <c r="A538" s="3">
        <v>1796</v>
      </c>
      <c r="B538" s="4">
        <v>2.5276857081081081</v>
      </c>
      <c r="C538" s="4">
        <v>2.0543226498796199</v>
      </c>
      <c r="D538" s="4">
        <v>0.87825516932409275</v>
      </c>
      <c r="E538" s="4">
        <f t="shared" si="70"/>
        <v>1.171831368431238</v>
      </c>
      <c r="F538" s="4">
        <f t="shared" si="71"/>
        <v>2.7410253945449599</v>
      </c>
      <c r="G538" s="4">
        <v>7.1006716106842651</v>
      </c>
      <c r="H538" s="4">
        <v>3.1605847742821629</v>
      </c>
      <c r="I538" s="4">
        <v>1.0426591891920161</v>
      </c>
      <c r="J538" s="4">
        <f t="shared" si="81"/>
        <v>2.1396497401857513</v>
      </c>
      <c r="K538" s="4">
        <f t="shared" si="82"/>
        <v>6.485862745206652</v>
      </c>
      <c r="O538" s="4">
        <v>3.1942248000000002</v>
      </c>
      <c r="P538" s="4">
        <v>1.2369249087473155</v>
      </c>
      <c r="Q538" s="4">
        <v>0.59707767311117166</v>
      </c>
      <c r="R538" s="4">
        <f t="shared" si="74"/>
        <v>2.4594208068974339</v>
      </c>
      <c r="S538" s="4">
        <f t="shared" si="75"/>
        <v>5.0950135872463553</v>
      </c>
      <c r="T538" s="4">
        <v>158.4307</v>
      </c>
      <c r="U538" s="4">
        <f>T538*(12*(1-1/'Sources &amp; Notes'!B$67))/(1/'Sources &amp; Notes'!B$67-1/('Sources &amp; Notes'!B$67^(13)))*365/354+W538*1.05*365</f>
        <v>365.3322211196305</v>
      </c>
      <c r="V538" s="4">
        <f>T538*(12*(1-1/'Sources &amp; Notes'!B$67))/(1/'Sources &amp; Notes'!B$67-1/('Sources &amp; Notes'!B$67^(13)))*365/354+X538*1.05*365</f>
        <v>284.72833616258049</v>
      </c>
      <c r="W538" s="4">
        <v>0.48341920841369868</v>
      </c>
      <c r="X538" s="4">
        <v>0.27310248315068497</v>
      </c>
      <c r="Y538" s="4">
        <f t="shared" ref="Y538" si="97">U538/325/W538/1.05</f>
        <v>2.214580208454207</v>
      </c>
      <c r="Z538" s="4">
        <f t="shared" si="76"/>
        <v>3.0551488988081132</v>
      </c>
    </row>
    <row r="539" spans="1:26" x14ac:dyDescent="0.25">
      <c r="A539" s="3">
        <v>1797</v>
      </c>
      <c r="B539" s="4">
        <v>2.5276857081081081</v>
      </c>
      <c r="C539" s="4">
        <v>2.1361553336315517</v>
      </c>
      <c r="D539" s="4">
        <v>0.90886596701409639</v>
      </c>
      <c r="E539" s="4">
        <f t="shared" si="70"/>
        <v>1.1269403887006568</v>
      </c>
      <c r="F539" s="4">
        <f t="shared" si="71"/>
        <v>2.6487070804471928</v>
      </c>
      <c r="G539" s="4">
        <v>7.3073157156471176</v>
      </c>
      <c r="H539" s="4">
        <v>2.8085841977834711</v>
      </c>
      <c r="I539" s="4">
        <v>0.91168427171119848</v>
      </c>
      <c r="J539" s="4">
        <f t="shared" si="81"/>
        <v>2.4778848738480428</v>
      </c>
      <c r="K539" s="4">
        <f t="shared" si="82"/>
        <v>7.6335070336947428</v>
      </c>
      <c r="O539" s="4">
        <v>3.1929261000000002</v>
      </c>
      <c r="P539" s="4">
        <v>1.2451980657114232</v>
      </c>
      <c r="Q539" s="4">
        <v>0.59046209993164755</v>
      </c>
      <c r="R539" s="4">
        <f t="shared" si="74"/>
        <v>2.4420869930139526</v>
      </c>
      <c r="S539" s="4">
        <f t="shared" si="75"/>
        <v>5.1500037010876998</v>
      </c>
      <c r="T539" s="4">
        <v>158.4307</v>
      </c>
      <c r="U539" s="4">
        <f>T539*(12*(1-1/'Sources &amp; Notes'!B$67))/(1/'Sources &amp; Notes'!B$67-1/('Sources &amp; Notes'!B$67^(13)))*365/354+W539*1.05*365</f>
        <v>343.67023272053046</v>
      </c>
      <c r="V539" s="4">
        <f>T539*(12*(1-1/'Sources &amp; Notes'!B$67))/(1/'Sources &amp; Notes'!B$67-1/('Sources &amp; Notes'!B$67^(13)))*365/354+X539*1.05*365</f>
        <v>271.19121809258047</v>
      </c>
      <c r="W539" s="4">
        <v>0.42689738610684935</v>
      </c>
      <c r="X539" s="4">
        <v>0.23778058342465755</v>
      </c>
      <c r="Y539" s="4">
        <f t="shared" ref="Y539:Y543" si="98">V539/325/W539/1.05</f>
        <v>1.8615704055848457</v>
      </c>
      <c r="Z539" s="4">
        <f t="shared" si="76"/>
        <v>3.3421548923478195</v>
      </c>
    </row>
    <row r="540" spans="1:26" x14ac:dyDescent="0.25">
      <c r="A540" s="3">
        <v>1798</v>
      </c>
      <c r="B540" s="4">
        <v>2.5276857081081081</v>
      </c>
      <c r="C540" s="4">
        <v>2.1753207198927509</v>
      </c>
      <c r="D540" s="4">
        <v>0.94697388853733855</v>
      </c>
      <c r="E540" s="4">
        <f t="shared" ref="E540:E602" si="99">B540/C540/1.05</f>
        <v>1.1066504814639053</v>
      </c>
      <c r="F540" s="4">
        <f t="shared" ref="F540:F602" si="100">B540/D540/1.05</f>
        <v>2.5421183742732127</v>
      </c>
      <c r="G540" s="4">
        <v>7.7499912155442559</v>
      </c>
      <c r="H540" s="4">
        <v>2.8158025062605243</v>
      </c>
      <c r="I540" s="4">
        <v>0.95163291088870938</v>
      </c>
      <c r="J540" s="4">
        <f t="shared" si="81"/>
        <v>2.6212577048261041</v>
      </c>
      <c r="K540" s="4">
        <f t="shared" si="82"/>
        <v>7.756083181182909</v>
      </c>
      <c r="O540" s="4">
        <v>3.1916274000000002</v>
      </c>
      <c r="P540" s="4">
        <v>1.2793761766220353</v>
      </c>
      <c r="Q540" s="4">
        <v>0.58576395456009178</v>
      </c>
      <c r="R540" s="4">
        <f t="shared" si="74"/>
        <v>2.3758806818513567</v>
      </c>
      <c r="S540" s="4">
        <f t="shared" si="75"/>
        <v>5.1891980023590119</v>
      </c>
      <c r="T540" s="4">
        <v>158.4307</v>
      </c>
      <c r="U540" s="4">
        <f>T540*(12*(1-1/'Sources &amp; Notes'!B$67))/(1/'Sources &amp; Notes'!B$67-1/('Sources &amp; Notes'!B$67^(13)))*365/354+W540*1.05*365</f>
        <v>332.64644838008041</v>
      </c>
      <c r="V540" s="4">
        <f>T540*(12*(1-1/'Sources &amp; Notes'!B$67))/(1/'Sources &amp; Notes'!B$67-1/('Sources &amp; Notes'!B$67^(13)))*365/354+X540*1.05*365</f>
        <v>269.89366258508039</v>
      </c>
      <c r="W540" s="4">
        <v>0.39813343479452057</v>
      </c>
      <c r="X540" s="4">
        <v>0.23439491999999995</v>
      </c>
      <c r="Y540" s="4">
        <f t="shared" si="98"/>
        <v>1.9865128387036541</v>
      </c>
      <c r="Z540" s="4">
        <f t="shared" si="76"/>
        <v>3.3742078528685671</v>
      </c>
    </row>
    <row r="541" spans="1:26" x14ac:dyDescent="0.25">
      <c r="A541" s="3">
        <v>1799</v>
      </c>
      <c r="B541" s="4">
        <v>2.5276857081081081</v>
      </c>
      <c r="C541" s="4">
        <v>2.7138436019585686</v>
      </c>
      <c r="D541" s="4">
        <v>1.1461809862091792</v>
      </c>
      <c r="E541" s="4">
        <f t="shared" si="99"/>
        <v>0.88705175208710274</v>
      </c>
      <c r="F541" s="4">
        <f t="shared" si="100"/>
        <v>2.1002963327541919</v>
      </c>
      <c r="G541" s="4">
        <v>7.4342730636731229</v>
      </c>
      <c r="H541" s="4">
        <v>3.2492332995245512</v>
      </c>
      <c r="I541" s="4">
        <v>1.0962684418164936</v>
      </c>
      <c r="J541" s="4">
        <f t="shared" si="81"/>
        <v>2.1790556134202794</v>
      </c>
      <c r="K541" s="4">
        <f t="shared" si="82"/>
        <v>6.4585094221167472</v>
      </c>
      <c r="O541" s="4">
        <v>3.1903286999999998</v>
      </c>
      <c r="P541" s="4">
        <v>1.3601510517628379</v>
      </c>
      <c r="Q541" s="4">
        <v>0.60215814254042566</v>
      </c>
      <c r="R541" s="4">
        <f t="shared" si="74"/>
        <v>2.2338756285754622</v>
      </c>
      <c r="S541" s="4">
        <f t="shared" si="75"/>
        <v>5.0458643187911436</v>
      </c>
      <c r="T541" s="4">
        <v>158.4307</v>
      </c>
      <c r="U541" s="4">
        <f>T541*(12*(1-1/'Sources &amp; Notes'!B$67))/(1/'Sources &amp; Notes'!B$67-1/('Sources &amp; Notes'!B$67^(13)))*365/354+W541*1.05*365</f>
        <v>354.30207814508043</v>
      </c>
      <c r="V541" s="4">
        <f>T541*(12*(1-1/'Sources &amp; Notes'!B$67))/(1/'Sources &amp; Notes'!B$67-1/('Sources &amp; Notes'!B$67^(13)))*365/354+X541*1.05*365</f>
        <v>287.10844072508041</v>
      </c>
      <c r="W541" s="4">
        <v>0.4546386657534246</v>
      </c>
      <c r="X541" s="4">
        <v>0.2793128016438356</v>
      </c>
      <c r="Y541" s="4">
        <f t="shared" si="98"/>
        <v>1.8505760275578895</v>
      </c>
      <c r="Z541" s="4">
        <f t="shared" si="76"/>
        <v>3.0121906732976269</v>
      </c>
    </row>
    <row r="542" spans="1:26" x14ac:dyDescent="0.25">
      <c r="A542" s="3">
        <v>1800</v>
      </c>
      <c r="B542" s="4">
        <v>2.5276857081081081</v>
      </c>
      <c r="C542" s="4">
        <v>4.096493612637035</v>
      </c>
      <c r="D542" s="4">
        <v>1.7522569148193192</v>
      </c>
      <c r="E542" s="4">
        <f t="shared" si="99"/>
        <v>0.58765372282810868</v>
      </c>
      <c r="F542" s="4">
        <f t="shared" si="100"/>
        <v>1.3738394761911659</v>
      </c>
      <c r="G542" s="4">
        <v>7.4676317297258823</v>
      </c>
      <c r="H542" s="4">
        <v>4.4958419580213373</v>
      </c>
      <c r="I542" s="4">
        <v>1.4412384490940562</v>
      </c>
      <c r="J542" s="4">
        <f t="shared" si="81"/>
        <v>1.5819128619718266</v>
      </c>
      <c r="K542" s="4">
        <f t="shared" si="82"/>
        <v>4.9346658932511023</v>
      </c>
      <c r="L542" s="4">
        <v>0.11782049999999999</v>
      </c>
      <c r="M542" s="4">
        <v>2.7784300985060659E-2</v>
      </c>
      <c r="N542" s="4">
        <f>L542/M542/1.05</f>
        <v>4.0386115907804987</v>
      </c>
      <c r="O542" s="4">
        <v>3.1890300000000003</v>
      </c>
      <c r="P542" s="4">
        <v>1.4628675416620074</v>
      </c>
      <c r="Q542" s="4">
        <v>0.62138936617978702</v>
      </c>
      <c r="R542" s="4">
        <f t="shared" si="74"/>
        <v>2.0761766476278551</v>
      </c>
      <c r="S542" s="4">
        <f t="shared" si="75"/>
        <v>4.8877106591693451</v>
      </c>
      <c r="T542" s="4">
        <v>154.48330000000001</v>
      </c>
      <c r="U542" s="4">
        <f>T542*(12*(1-1/'Sources &amp; Notes'!B$67))/(1/'Sources &amp; Notes'!B$67-1/('Sources &amp; Notes'!B$67^(13)))*365/354+W542*1.05*365</f>
        <v>362.53743025478644</v>
      </c>
      <c r="V542" s="4">
        <f>T542*(12*(1-1/'Sources &amp; Notes'!B$67))/(1/'Sources &amp; Notes'!B$67-1/('Sources &amp; Notes'!B$67^(13)))*365/354+X542*1.05*365</f>
        <v>284.17076843273639</v>
      </c>
      <c r="W542" s="4">
        <v>0.48783293772876724</v>
      </c>
      <c r="X542" s="4">
        <v>0.28335371575342466</v>
      </c>
      <c r="Y542" s="4">
        <f t="shared" si="98"/>
        <v>1.7070082566116924</v>
      </c>
      <c r="Z542" s="4">
        <f t="shared" si="76"/>
        <v>2.9388527704178471</v>
      </c>
    </row>
    <row r="543" spans="1:26" x14ac:dyDescent="0.25">
      <c r="A543" s="3">
        <v>1801</v>
      </c>
      <c r="B543" s="4">
        <v>2.5924981621621623</v>
      </c>
      <c r="C543" s="4">
        <v>3.7565143937459737</v>
      </c>
      <c r="D543" s="4">
        <v>1.736339877601716</v>
      </c>
      <c r="E543" s="4">
        <f t="shared" si="99"/>
        <v>0.65727044007510138</v>
      </c>
      <c r="F543" s="4">
        <f t="shared" si="100"/>
        <v>1.421983046393076</v>
      </c>
      <c r="G543" s="4">
        <v>7.2491070573681915</v>
      </c>
      <c r="H543" s="4">
        <v>4.5451941721002687</v>
      </c>
      <c r="I543" s="4">
        <v>1.4408908299277396</v>
      </c>
      <c r="J543" s="4">
        <f t="shared" si="81"/>
        <v>1.5189475348679335</v>
      </c>
      <c r="K543" s="4">
        <f t="shared" si="82"/>
        <v>4.791418849930519</v>
      </c>
      <c r="O543" s="4">
        <v>3.1877313000000003</v>
      </c>
      <c r="P543" s="4">
        <v>1.524113134863172</v>
      </c>
      <c r="Q543" s="4">
        <v>0.63888535285389036</v>
      </c>
      <c r="R543" s="4">
        <f t="shared" si="74"/>
        <v>1.9919351798651903</v>
      </c>
      <c r="S543" s="4">
        <f t="shared" si="75"/>
        <v>4.7519238903617085</v>
      </c>
      <c r="T543" s="4">
        <v>154.48330000000001</v>
      </c>
      <c r="U543" s="4">
        <f>T543*(12*(1-1/'Sources &amp; Notes'!B$67))/(1/'Sources &amp; Notes'!B$67-1/('Sources &amp; Notes'!B$67^(13)))*365/354+W543*1.05*365</f>
        <v>350.23043054978638</v>
      </c>
      <c r="V543" s="4">
        <f>T543*(12*(1-1/'Sources &amp; Notes'!B$67))/(1/'Sources &amp; Notes'!B$67-1/('Sources &amp; Notes'!B$67^(13)))*365/354+X543*1.05*365</f>
        <v>277.28540991773639</v>
      </c>
      <c r="W543" s="4">
        <v>0.45572074019452052</v>
      </c>
      <c r="X543" s="4">
        <v>0.26538800534246576</v>
      </c>
      <c r="Y543" s="4">
        <f t="shared" si="98"/>
        <v>1.7830173308199206</v>
      </c>
      <c r="Z543" s="4">
        <f t="shared" si="76"/>
        <v>3.0617735595561673</v>
      </c>
    </row>
    <row r="544" spans="1:26" x14ac:dyDescent="0.25">
      <c r="A544" s="3">
        <v>1802</v>
      </c>
      <c r="B544" s="4">
        <v>2.5830176170212766</v>
      </c>
      <c r="C544" s="4">
        <v>2.7135797169336695</v>
      </c>
      <c r="D544" s="4">
        <v>1.2391499057438027</v>
      </c>
      <c r="E544" s="4">
        <f t="shared" si="99"/>
        <v>0.90655777044770491</v>
      </c>
      <c r="F544" s="4">
        <f t="shared" si="100"/>
        <v>1.9852455031571588</v>
      </c>
      <c r="G544" s="4">
        <v>7.5721279249381421</v>
      </c>
      <c r="H544" s="4">
        <v>3.32948207611267</v>
      </c>
      <c r="I544" s="4">
        <v>1.0314573511563041</v>
      </c>
      <c r="J544" s="4">
        <f t="shared" si="81"/>
        <v>2.1659676309544285</v>
      </c>
      <c r="K544" s="4">
        <f t="shared" si="82"/>
        <v>6.9916127861404656</v>
      </c>
      <c r="O544" s="4">
        <v>3.1864325999999998</v>
      </c>
      <c r="P544" s="4">
        <v>1.5723452570158336</v>
      </c>
      <c r="Q544" s="4">
        <v>0.65726251454941376</v>
      </c>
      <c r="R544" s="4">
        <f t="shared" si="74"/>
        <v>1.9300453896781489</v>
      </c>
      <c r="S544" s="4">
        <f t="shared" si="75"/>
        <v>4.6171775312123966</v>
      </c>
      <c r="T544" s="4">
        <v>154.48330000000001</v>
      </c>
      <c r="U544" s="4">
        <f>T544*(12*(1-1/'Sources &amp; Notes'!B$67))/(1/'Sources &amp; Notes'!B$67-1/('Sources &amp; Notes'!B$67^(13)))*365/354+W544*1.05*365</f>
        <v>339.54384743978642</v>
      </c>
      <c r="V544" s="4">
        <f>T544*(12*(1-1/'Sources &amp; Notes'!B$67))/(1/'Sources &amp; Notes'!B$67-1/('Sources &amp; Notes'!B$67^(13)))*365/354+X544*1.05*365</f>
        <v>271.63363235273641</v>
      </c>
      <c r="W544" s="4">
        <v>0.42783663553698625</v>
      </c>
      <c r="X544" s="4">
        <v>0.25064103191780823</v>
      </c>
      <c r="Y544" s="4">
        <f t="shared" ref="Y544" si="101">U544/325/W544/1.05</f>
        <v>2.3256547076408989</v>
      </c>
      <c r="Z544" s="4">
        <f t="shared" si="76"/>
        <v>3.1758407079311697</v>
      </c>
    </row>
    <row r="545" spans="1:26" x14ac:dyDescent="0.25">
      <c r="A545" s="3">
        <v>1803</v>
      </c>
      <c r="B545" s="4">
        <v>2.5558279578947372</v>
      </c>
      <c r="C545" s="4">
        <v>2.2338940518374839</v>
      </c>
      <c r="D545" s="4">
        <v>0.9966365119777415</v>
      </c>
      <c r="E545" s="4">
        <f t="shared" si="99"/>
        <v>1.0896317408873861</v>
      </c>
      <c r="F545" s="4">
        <f t="shared" si="100"/>
        <v>2.4423366346787194</v>
      </c>
      <c r="G545" s="4">
        <v>7.8659987598331043</v>
      </c>
      <c r="H545" s="4">
        <v>3.2027559156695755</v>
      </c>
      <c r="I545" s="4">
        <v>1.008121782135097</v>
      </c>
      <c r="J545" s="4">
        <f t="shared" si="81"/>
        <v>2.3390566086117324</v>
      </c>
      <c r="K545" s="4">
        <f t="shared" si="82"/>
        <v>7.4310738276591728</v>
      </c>
      <c r="O545" s="4">
        <v>3.1851338999999999</v>
      </c>
      <c r="P545" s="4">
        <v>1.629539102076728</v>
      </c>
      <c r="Q545" s="4">
        <v>0.6772057695099013</v>
      </c>
      <c r="R545" s="4">
        <f t="shared" ref="R545:R600" si="102">O545/P545/1.05</f>
        <v>1.8615453003103353</v>
      </c>
      <c r="S545" s="4">
        <f t="shared" ref="S545:S600" si="103">O545/Q545/1.05</f>
        <v>4.4793783421812758</v>
      </c>
      <c r="T545" s="4">
        <v>154.48330000000001</v>
      </c>
      <c r="U545" s="4">
        <f>T545*(12*(1-1/'Sources &amp; Notes'!B$67))/(1/'Sources &amp; Notes'!B$67-1/('Sources &amp; Notes'!B$67^(13)))*365/354+W545*1.05*365</f>
        <v>325.27333800023638</v>
      </c>
      <c r="V545" s="4">
        <f>T545*(12*(1-1/'Sources &amp; Notes'!B$67))/(1/'Sources &amp; Notes'!B$67-1/('Sources &amp; Notes'!B$67^(13)))*365/354+X545*1.05*365</f>
        <v>255.29736742523642</v>
      </c>
      <c r="W545" s="4">
        <v>0.39060112493150684</v>
      </c>
      <c r="X545" s="4">
        <v>0.20801542219178082</v>
      </c>
      <c r="Y545" s="4">
        <f t="shared" ref="Y545:Y549" si="104">V545/325/W545/1.05</f>
        <v>1.9153148976676715</v>
      </c>
      <c r="Z545" s="4">
        <f t="shared" ref="Z545:Z608" si="105">V545/325/X545/1.05</f>
        <v>3.5964840767302801</v>
      </c>
    </row>
    <row r="546" spans="1:26" x14ac:dyDescent="0.25">
      <c r="A546" s="3">
        <v>1804</v>
      </c>
      <c r="B546" s="4">
        <v>2.5083022314049588</v>
      </c>
      <c r="C546" s="4">
        <v>2.0034892853194251</v>
      </c>
      <c r="D546" s="4">
        <v>0.84502769799733446</v>
      </c>
      <c r="E546" s="4">
        <f t="shared" si="99"/>
        <v>1.1923494103557717</v>
      </c>
      <c r="F546" s="4">
        <f t="shared" si="100"/>
        <v>2.826959724120496</v>
      </c>
      <c r="G546" s="4">
        <v>8.2922547718915531</v>
      </c>
      <c r="H546" s="4">
        <v>3.4085550852474737</v>
      </c>
      <c r="I546" s="4">
        <v>1.0844388865559083</v>
      </c>
      <c r="J546" s="4">
        <f t="shared" si="81"/>
        <v>2.3169305760144976</v>
      </c>
      <c r="K546" s="4">
        <f t="shared" si="82"/>
        <v>7.2824624743225899</v>
      </c>
      <c r="O546" s="4">
        <v>3.1838352000000003</v>
      </c>
      <c r="P546" s="4">
        <v>1.5547361503942689</v>
      </c>
      <c r="Q546" s="4">
        <v>0.68183996648643452</v>
      </c>
      <c r="R546" s="4">
        <f t="shared" si="102"/>
        <v>1.9503142055525318</v>
      </c>
      <c r="S546" s="4">
        <f t="shared" si="103"/>
        <v>4.4471197774240876</v>
      </c>
      <c r="T546" s="4">
        <v>154.48330000000001</v>
      </c>
      <c r="U546" s="4">
        <f>T546*(12*(1-1/'Sources &amp; Notes'!B$67))/(1/'Sources &amp; Notes'!B$67-1/('Sources &amp; Notes'!B$67^(13)))*365/354+W546*1.05*365</f>
        <v>334.34140344023643</v>
      </c>
      <c r="V546" s="4">
        <f>T546*(12*(1-1/'Sources &amp; Notes'!B$67))/(1/'Sources &amp; Notes'!B$67-1/('Sources &amp; Notes'!B$67^(13)))*365/354+X546*1.05*365</f>
        <v>267.92650849523636</v>
      </c>
      <c r="W546" s="4">
        <v>0.41426209150684939</v>
      </c>
      <c r="X546" s="4">
        <v>0.24096817123287667</v>
      </c>
      <c r="Y546" s="4">
        <f t="shared" si="104"/>
        <v>1.8952557854647072</v>
      </c>
      <c r="Z546" s="4">
        <f t="shared" si="105"/>
        <v>3.2582420392288975</v>
      </c>
    </row>
    <row r="547" spans="1:26" x14ac:dyDescent="0.25">
      <c r="A547" s="3">
        <v>1805</v>
      </c>
      <c r="B547" s="4">
        <v>2.6</v>
      </c>
      <c r="C547" s="4">
        <v>1.9686164383561642</v>
      </c>
      <c r="D547" s="4">
        <v>0.80384363867494457</v>
      </c>
      <c r="E547" s="4">
        <f t="shared" si="99"/>
        <v>1.2578328758943753</v>
      </c>
      <c r="F547" s="4">
        <f t="shared" si="100"/>
        <v>3.080437982033704</v>
      </c>
      <c r="G547" s="4">
        <v>8.2090433680937807</v>
      </c>
      <c r="H547" s="4">
        <v>4.0503180519753252</v>
      </c>
      <c r="I547" s="4">
        <v>1.2288400186644992</v>
      </c>
      <c r="J547" s="4">
        <f t="shared" si="81"/>
        <v>1.9302524988695196</v>
      </c>
      <c r="K547" s="4">
        <f t="shared" si="82"/>
        <v>6.362208605102583</v>
      </c>
      <c r="O547" s="4">
        <v>3.1825364999999999</v>
      </c>
      <c r="P547" s="4">
        <v>1.6567022663044735</v>
      </c>
      <c r="Q547" s="4">
        <v>0.69499991125476934</v>
      </c>
      <c r="R547" s="4">
        <f t="shared" si="102"/>
        <v>1.829530389680833</v>
      </c>
      <c r="S547" s="4">
        <f t="shared" si="103"/>
        <v>4.3611331365279264</v>
      </c>
      <c r="T547" s="4">
        <v>179.8263</v>
      </c>
      <c r="U547" s="4">
        <f>T547*(12*(1-1/'Sources &amp; Notes'!B$67))/(1/'Sources &amp; Notes'!B$67-1/('Sources &amp; Notes'!B$67^(13)))*365/354+W547*1.05*365</f>
        <v>351.79841150251752</v>
      </c>
      <c r="V547" s="4">
        <f>T547*(12*(1-1/'Sources &amp; Notes'!B$67))/(1/'Sources &amp; Notes'!B$67-1/('Sources &amp; Notes'!B$67^(13)))*365/354+X547*1.05*365</f>
        <v>291.61779892546753</v>
      </c>
      <c r="W547" s="4">
        <v>0.38465697142739724</v>
      </c>
      <c r="X547" s="4">
        <v>0.22762993273972604</v>
      </c>
      <c r="Y547" s="4">
        <f t="shared" si="104"/>
        <v>2.2216096834478858</v>
      </c>
      <c r="Z547" s="4">
        <f t="shared" si="105"/>
        <v>3.754153253236475</v>
      </c>
    </row>
    <row r="548" spans="1:26" x14ac:dyDescent="0.25">
      <c r="A548" s="3">
        <v>1806</v>
      </c>
      <c r="B548" s="4">
        <v>2.6</v>
      </c>
      <c r="C548" s="4">
        <v>1.9686164383561642</v>
      </c>
      <c r="D548" s="4">
        <v>0.83000915279403253</v>
      </c>
      <c r="E548" s="4">
        <f t="shared" si="99"/>
        <v>1.2578328758943753</v>
      </c>
      <c r="F548" s="4">
        <f t="shared" si="100"/>
        <v>2.9833291209560251</v>
      </c>
      <c r="G548" s="4">
        <v>8.4597930013030194</v>
      </c>
      <c r="H548" s="4">
        <v>3.7838049431093697</v>
      </c>
      <c r="I548" s="4">
        <v>1.1989922861524422</v>
      </c>
      <c r="J548" s="4">
        <f t="shared" si="81"/>
        <v>2.1293237459819561</v>
      </c>
      <c r="K548" s="4">
        <f t="shared" si="82"/>
        <v>6.7197644293287038</v>
      </c>
      <c r="O548" s="4">
        <v>3.1812378000000003</v>
      </c>
      <c r="P548" s="4">
        <v>1.6645525683203086</v>
      </c>
      <c r="Q548" s="4">
        <v>0.70755087550567264</v>
      </c>
      <c r="R548" s="4">
        <f t="shared" si="102"/>
        <v>1.8201589684677795</v>
      </c>
      <c r="S548" s="4">
        <f t="shared" si="103"/>
        <v>4.2820246438801775</v>
      </c>
      <c r="T548" s="4">
        <v>179.8263</v>
      </c>
      <c r="U548" s="4">
        <f>T548*(12*(1-1/'Sources &amp; Notes'!B$67))/(1/'Sources &amp; Notes'!B$67-1/('Sources &amp; Notes'!B$67^(13)))*365/354+W548*1.05*365</f>
        <v>355.21212627796757</v>
      </c>
      <c r="V548" s="4">
        <f>T548*(12*(1-1/'Sources &amp; Notes'!B$67))/(1/'Sources &amp; Notes'!B$67-1/('Sources &amp; Notes'!B$67^(13)))*365/354+X548*1.05*365</f>
        <v>292.4133625579675</v>
      </c>
      <c r="W548" s="4">
        <v>0.39356425068493162</v>
      </c>
      <c r="X548" s="4">
        <v>0.22970576739726029</v>
      </c>
      <c r="Y548" s="4">
        <f t="shared" si="104"/>
        <v>2.1772530737676834</v>
      </c>
      <c r="Z548" s="4">
        <f t="shared" si="105"/>
        <v>3.7303764038580365</v>
      </c>
    </row>
    <row r="549" spans="1:26" x14ac:dyDescent="0.25">
      <c r="A549" s="3">
        <v>1807</v>
      </c>
      <c r="B549" s="4">
        <v>2.6</v>
      </c>
      <c r="C549" s="4">
        <v>1.9686164383561642</v>
      </c>
      <c r="D549" s="4">
        <v>0.79141501946837756</v>
      </c>
      <c r="E549" s="4">
        <f t="shared" si="99"/>
        <v>1.2578328758943753</v>
      </c>
      <c r="F549" s="4">
        <f t="shared" si="100"/>
        <v>3.1288141054662115</v>
      </c>
      <c r="G549" s="4">
        <v>8.3857238241963223</v>
      </c>
      <c r="H549" s="4">
        <v>3.6468021951958876</v>
      </c>
      <c r="I549" s="4">
        <v>1.2181974946566934</v>
      </c>
      <c r="J549" s="4">
        <f t="shared" si="81"/>
        <v>2.1899744528542344</v>
      </c>
      <c r="K549" s="4">
        <f t="shared" si="82"/>
        <v>6.5559186233119169</v>
      </c>
      <c r="O549" s="4">
        <v>3.1799390999999999</v>
      </c>
      <c r="P549" s="4">
        <v>1.6181093900963726</v>
      </c>
      <c r="Q549" s="4">
        <v>0.70439672673045584</v>
      </c>
      <c r="R549" s="4">
        <f t="shared" si="102"/>
        <v>1.8716370148442523</v>
      </c>
      <c r="S549" s="4">
        <f t="shared" si="103"/>
        <v>4.2994427907532256</v>
      </c>
      <c r="T549" s="4">
        <v>179.8263</v>
      </c>
      <c r="U549" s="4">
        <f>T549*(12*(1-1/'Sources &amp; Notes'!B$67))/(1/'Sources &amp; Notes'!B$67-1/('Sources &amp; Notes'!B$67^(13)))*365/354+W549*1.05*365</f>
        <v>380.80752674251755</v>
      </c>
      <c r="V549" s="4">
        <f>T549*(12*(1-1/'Sources &amp; Notes'!B$67))/(1/'Sources &amp; Notes'!B$67-1/('Sources &amp; Notes'!B$67^(13)))*365/354+X549*1.05*365</f>
        <v>303.92426838046754</v>
      </c>
      <c r="W549" s="4">
        <v>0.46034937909863016</v>
      </c>
      <c r="X549" s="4">
        <v>0.25974074671232877</v>
      </c>
      <c r="Y549" s="4">
        <f t="shared" si="104"/>
        <v>1.9346622524538535</v>
      </c>
      <c r="Z549" s="4">
        <f t="shared" si="105"/>
        <v>3.4288827531133559</v>
      </c>
    </row>
    <row r="550" spans="1:26" x14ac:dyDescent="0.25">
      <c r="A550" s="3">
        <v>1808</v>
      </c>
      <c r="B550" s="4">
        <v>2.7995391705069124</v>
      </c>
      <c r="C550" s="4">
        <v>1.9546500327392526</v>
      </c>
      <c r="D550" s="4">
        <v>0.78432127535280949</v>
      </c>
      <c r="E550" s="4">
        <f t="shared" si="99"/>
        <v>1.364043556021481</v>
      </c>
      <c r="F550" s="4">
        <f t="shared" si="100"/>
        <v>3.3994076983769328</v>
      </c>
      <c r="G550" s="4">
        <v>8.7987446097989999</v>
      </c>
      <c r="H550" s="4">
        <v>3.8617129630266982</v>
      </c>
      <c r="I550" s="4">
        <v>1.3445008960539311</v>
      </c>
      <c r="J550" s="4">
        <f t="shared" si="81"/>
        <v>2.169958474766942</v>
      </c>
      <c r="K550" s="4">
        <f t="shared" si="82"/>
        <v>6.2326152372463808</v>
      </c>
      <c r="O550" s="4">
        <v>3.1786404000000004</v>
      </c>
      <c r="P550" s="4">
        <v>1.6077352813743007</v>
      </c>
      <c r="Q550" s="4">
        <v>0.70933774391156568</v>
      </c>
      <c r="R550" s="4">
        <f t="shared" si="102"/>
        <v>1.8829446653934467</v>
      </c>
      <c r="S550" s="4">
        <f t="shared" si="103"/>
        <v>4.2677505848412709</v>
      </c>
      <c r="T550" s="4">
        <v>179.8263</v>
      </c>
      <c r="U550" s="4">
        <f>T550*(12*(1-1/'Sources &amp; Notes'!B$67))/(1/'Sources &amp; Notes'!B$67-1/('Sources &amp; Notes'!B$67^(13)))*365/354+W550*1.05*365</f>
        <v>393.5561432175175</v>
      </c>
      <c r="V550" s="4">
        <f>T550*(12*(1-1/'Sources &amp; Notes'!B$67))/(1/'Sources &amp; Notes'!B$67-1/('Sources &amp; Notes'!B$67^(13)))*365/354+X550*1.05*365</f>
        <v>309.75134638546751</v>
      </c>
      <c r="W550" s="4">
        <v>0.49361387087945202</v>
      </c>
      <c r="X550" s="4">
        <v>0.27494512506849317</v>
      </c>
      <c r="Y550" s="4">
        <f t="shared" ref="Y550" si="106">U550/325/W550/1.05</f>
        <v>2.3363972193648843</v>
      </c>
      <c r="Z550" s="4">
        <f t="shared" si="105"/>
        <v>3.3013724208352691</v>
      </c>
    </row>
    <row r="551" spans="1:26" x14ac:dyDescent="0.25">
      <c r="A551" s="3">
        <v>1809</v>
      </c>
      <c r="B551" s="4">
        <v>2.7995391705069124</v>
      </c>
      <c r="C551" s="4">
        <v>1.9079952186845135</v>
      </c>
      <c r="D551" s="4">
        <v>0.76541349916296142</v>
      </c>
      <c r="E551" s="4">
        <f t="shared" si="99"/>
        <v>1.3973975172083566</v>
      </c>
      <c r="F551" s="4">
        <f t="shared" si="100"/>
        <v>3.4833822298024266</v>
      </c>
      <c r="G551" s="4">
        <v>9.1894032103615562</v>
      </c>
      <c r="H551" s="4">
        <v>4.2150249354130009</v>
      </c>
      <c r="I551" s="4">
        <v>1.371711630374296</v>
      </c>
      <c r="J551" s="4">
        <f t="shared" si="81"/>
        <v>2.0763370835051043</v>
      </c>
      <c r="K551" s="4">
        <f t="shared" si="82"/>
        <v>6.3802131493983412</v>
      </c>
      <c r="O551" s="4">
        <v>3.1773417000000004</v>
      </c>
      <c r="P551" s="4">
        <v>1.6591889285101453</v>
      </c>
      <c r="Q551" s="4">
        <v>0.7141883841674016</v>
      </c>
      <c r="R551" s="4">
        <f t="shared" si="102"/>
        <v>1.8238065974818922</v>
      </c>
      <c r="S551" s="4">
        <f t="shared" si="103"/>
        <v>4.2370329472852761</v>
      </c>
      <c r="T551" s="4">
        <v>179.8263</v>
      </c>
      <c r="U551" s="4">
        <f>T551*(12*(1-1/'Sources &amp; Notes'!B$67))/(1/'Sources &amp; Notes'!B$67-1/('Sources &amp; Notes'!B$67^(13)))*365/354+W551*1.05*365</f>
        <v>361.31915226841755</v>
      </c>
      <c r="V551" s="4">
        <f>T551*(12*(1-1/'Sources &amp; Notes'!B$67))/(1/'Sources &amp; Notes'!B$67-1/('Sources &amp; Notes'!B$67^(13)))*365/354+X551*1.05*365</f>
        <v>292.37818845046752</v>
      </c>
      <c r="W551" s="4">
        <v>0.40949908692876719</v>
      </c>
      <c r="X551" s="4">
        <v>0.22961398890410956</v>
      </c>
      <c r="Y551" s="4">
        <f t="shared" ref="Y551:Y555" si="107">V551/325/W551/1.05</f>
        <v>2.0922779258118078</v>
      </c>
      <c r="Z551" s="4">
        <f t="shared" si="105"/>
        <v>3.7314185616929358</v>
      </c>
    </row>
    <row r="552" spans="1:26" x14ac:dyDescent="0.25">
      <c r="A552" s="3">
        <v>1810</v>
      </c>
      <c r="B552" s="4">
        <v>2.7995391705069124</v>
      </c>
      <c r="C552" s="4">
        <v>2.6244180466137306</v>
      </c>
      <c r="D552" s="4">
        <v>1.2963943008605938</v>
      </c>
      <c r="E552" s="4">
        <f t="shared" si="99"/>
        <v>1.015931049885658</v>
      </c>
      <c r="F552" s="4">
        <f t="shared" si="100"/>
        <v>2.0566487986449919</v>
      </c>
      <c r="G552" s="4">
        <v>9.0066715408017561</v>
      </c>
      <c r="H552" s="4">
        <v>4.4387525810148576</v>
      </c>
      <c r="I552" s="4">
        <v>1.3497225739786967</v>
      </c>
      <c r="J552" s="4">
        <f t="shared" si="81"/>
        <v>1.932475906969793</v>
      </c>
      <c r="K552" s="4">
        <f t="shared" si="82"/>
        <v>6.3552189058568596</v>
      </c>
      <c r="L552" s="4">
        <v>0.14602799999999999</v>
      </c>
      <c r="M552" s="4">
        <v>2.8535726842447075E-2</v>
      </c>
      <c r="N552" s="4">
        <f>L552/M552/1.05</f>
        <v>4.8736899705463896</v>
      </c>
      <c r="O552" s="4">
        <v>3.1760429999999999</v>
      </c>
      <c r="P552" s="4">
        <v>1.674571307428631</v>
      </c>
      <c r="Q552" s="4">
        <v>0.71894864749796361</v>
      </c>
      <c r="R552" s="4">
        <f t="shared" si="102"/>
        <v>1.8063147527515915</v>
      </c>
      <c r="S552" s="4">
        <f t="shared" si="103"/>
        <v>4.2072585680070071</v>
      </c>
      <c r="T552" s="4">
        <v>172.5264</v>
      </c>
      <c r="U552" s="4">
        <f>T552*(12*(1-1/'Sources &amp; Notes'!B$67))/(1/'Sources &amp; Notes'!B$67-1/('Sources &amp; Notes'!B$67^(13)))*365/354+W552*1.05*365</f>
        <v>346.6481017352238</v>
      </c>
      <c r="V552" s="4">
        <f>T552*(12*(1-1/'Sources &amp; Notes'!B$67))/(1/'Sources &amp; Notes'!B$67-1/('Sources &amp; Notes'!B$67^(13)))*365/354+X552*1.05*365</f>
        <v>288.97789247317377</v>
      </c>
      <c r="W552" s="4">
        <v>0.39286642129041088</v>
      </c>
      <c r="X552" s="4">
        <v>0.24238968479452047</v>
      </c>
      <c r="Y552" s="4">
        <f t="shared" si="107"/>
        <v>2.1554951429638018</v>
      </c>
      <c r="Z552" s="4">
        <f t="shared" si="105"/>
        <v>3.4936373783518149</v>
      </c>
    </row>
    <row r="553" spans="1:26" x14ac:dyDescent="0.25">
      <c r="A553" s="3">
        <v>1811</v>
      </c>
      <c r="B553" s="4">
        <v>2.7995391705069124</v>
      </c>
      <c r="C553" s="4">
        <v>3.2967877582286285</v>
      </c>
      <c r="D553" s="4">
        <v>1.5093787119084618</v>
      </c>
      <c r="E553" s="4">
        <f t="shared" si="99"/>
        <v>0.80873504058014478</v>
      </c>
      <c r="F553" s="4">
        <f t="shared" si="100"/>
        <v>1.7664405628617685</v>
      </c>
      <c r="G553" s="4">
        <v>9.2285717520054682</v>
      </c>
      <c r="H553" s="4">
        <v>4.3969963824581191</v>
      </c>
      <c r="I553" s="4">
        <v>1.3194280653792798</v>
      </c>
      <c r="J553" s="4">
        <f t="shared" si="81"/>
        <v>1.998890876816553</v>
      </c>
      <c r="K553" s="4">
        <f t="shared" si="82"/>
        <v>6.6613074141062949</v>
      </c>
      <c r="O553" s="4">
        <v>3.1747443</v>
      </c>
      <c r="P553" s="4">
        <v>1.7338562687827994</v>
      </c>
      <c r="Q553" s="4">
        <v>0.72361853390325204</v>
      </c>
      <c r="R553" s="4">
        <f t="shared" si="102"/>
        <v>1.7438388950905379</v>
      </c>
      <c r="S553" s="4">
        <f t="shared" si="103"/>
        <v>4.1783976754860888</v>
      </c>
      <c r="T553" s="4">
        <v>172.5264</v>
      </c>
      <c r="U553" s="4">
        <f>T553*(12*(1-1/'Sources &amp; Notes'!B$67))/(1/'Sources &amp; Notes'!B$67-1/('Sources &amp; Notes'!B$67^(13)))*365/354+W553*1.05*365</f>
        <v>353.19409251067384</v>
      </c>
      <c r="V553" s="4">
        <f>T553*(12*(1-1/'Sources &amp; Notes'!B$67))/(1/'Sources &amp; Notes'!B$67-1/('Sources &amp; Notes'!B$67^(13)))*365/354+X553*1.05*365</f>
        <v>288.30010188067376</v>
      </c>
      <c r="W553" s="4">
        <v>0.40994663205479454</v>
      </c>
      <c r="X553" s="4">
        <v>0.24062115095890407</v>
      </c>
      <c r="Y553" s="4">
        <f t="shared" si="107"/>
        <v>2.0608425519975166</v>
      </c>
      <c r="Z553" s="4">
        <f t="shared" si="105"/>
        <v>3.5110606861442535</v>
      </c>
    </row>
    <row r="554" spans="1:26" x14ac:dyDescent="0.25">
      <c r="A554" s="3">
        <v>1812</v>
      </c>
      <c r="B554" s="4">
        <v>2.7995391705069124</v>
      </c>
      <c r="C554" s="4">
        <v>3.0408995164445765</v>
      </c>
      <c r="D554" s="4">
        <v>1.2677229154943155</v>
      </c>
      <c r="E554" s="4">
        <f t="shared" si="99"/>
        <v>0.87678917603713236</v>
      </c>
      <c r="F554" s="4">
        <f t="shared" si="100"/>
        <v>2.1031628827152096</v>
      </c>
      <c r="G554" s="4">
        <v>9.2795972173019337</v>
      </c>
      <c r="H554" s="4">
        <v>4.8885425820777861</v>
      </c>
      <c r="I554" s="4">
        <v>1.5505366823076976</v>
      </c>
      <c r="J554" s="4">
        <f t="shared" si="81"/>
        <v>1.8078418029795176</v>
      </c>
      <c r="K554" s="4">
        <f t="shared" si="82"/>
        <v>5.6997759139579287</v>
      </c>
      <c r="O554" s="4">
        <v>3.1734456000000004</v>
      </c>
      <c r="P554" s="4">
        <v>1.7791317138238976</v>
      </c>
      <c r="Q554" s="4">
        <v>0.72819804338326644</v>
      </c>
      <c r="R554" s="4">
        <f t="shared" si="102"/>
        <v>1.6987663810237155</v>
      </c>
      <c r="S554" s="4">
        <f t="shared" si="103"/>
        <v>4.1504219495223582</v>
      </c>
      <c r="T554" s="4">
        <v>172.5264</v>
      </c>
      <c r="U554" s="4">
        <f>T554*(12*(1-1/'Sources &amp; Notes'!B$67))/(1/'Sources &amp; Notes'!B$67-1/('Sources &amp; Notes'!B$67^(13)))*365/354+W554*1.05*365</f>
        <v>352.90900921567385</v>
      </c>
      <c r="V554" s="4">
        <f>T554*(12*(1-1/'Sources &amp; Notes'!B$67))/(1/'Sources &amp; Notes'!B$67-1/('Sources &amp; Notes'!B$67^(13)))*365/354+X554*1.05*365</f>
        <v>287.88631567567381</v>
      </c>
      <c r="W554" s="4">
        <v>0.40920277479452061</v>
      </c>
      <c r="X554" s="4">
        <v>0.23954147397260273</v>
      </c>
      <c r="Y554" s="4">
        <f t="shared" si="107"/>
        <v>2.0616255681612112</v>
      </c>
      <c r="Z554" s="4">
        <f t="shared" si="105"/>
        <v>3.5218239626236332</v>
      </c>
    </row>
    <row r="555" spans="1:26" x14ac:dyDescent="0.25">
      <c r="A555" s="3">
        <v>1813</v>
      </c>
      <c r="B555" s="4">
        <v>2.7995391705069124</v>
      </c>
      <c r="C555" s="4">
        <v>2.5393589441486921</v>
      </c>
      <c r="D555" s="4">
        <v>1.0541686629495264</v>
      </c>
      <c r="E555" s="4">
        <f t="shared" si="99"/>
        <v>1.0499609704956439</v>
      </c>
      <c r="F555" s="4">
        <f t="shared" si="100"/>
        <v>2.5292231453505214</v>
      </c>
      <c r="G555" s="4">
        <v>9.0439265265680699</v>
      </c>
      <c r="H555" s="4">
        <v>4.8532001033540677</v>
      </c>
      <c r="I555" s="4">
        <v>1.4753391360634582</v>
      </c>
      <c r="J555" s="4">
        <f t="shared" si="81"/>
        <v>1.7747595761987216</v>
      </c>
      <c r="K555" s="4">
        <f t="shared" si="82"/>
        <v>5.8381582566964303</v>
      </c>
      <c r="O555" s="4">
        <v>3.1721469</v>
      </c>
      <c r="P555" s="4">
        <v>1.7335150916617497</v>
      </c>
      <c r="Q555" s="4">
        <v>0.7226127612350236</v>
      </c>
      <c r="R555" s="4">
        <f t="shared" si="102"/>
        <v>1.7427551108414423</v>
      </c>
      <c r="S555" s="4">
        <f t="shared" si="103"/>
        <v>4.1807901102533966</v>
      </c>
      <c r="T555" s="4">
        <v>172.5264</v>
      </c>
      <c r="U555" s="4">
        <f>T555*(12*(1-1/'Sources &amp; Notes'!B$67))/(1/'Sources &amp; Notes'!B$67-1/('Sources &amp; Notes'!B$67^(13)))*365/354+W555*1.05*365</f>
        <v>374.39825542522379</v>
      </c>
      <c r="V555" s="4">
        <f>T555*(12*(1-1/'Sources &amp; Notes'!B$67))/(1/'Sources &amp; Notes'!B$67-1/('Sources &amp; Notes'!B$67^(13)))*365/354+X555*1.05*365</f>
        <v>298.92869396317383</v>
      </c>
      <c r="W555" s="4">
        <v>0.46527386731780818</v>
      </c>
      <c r="X555" s="4">
        <v>0.26835394178082189</v>
      </c>
      <c r="Y555" s="4">
        <f t="shared" si="107"/>
        <v>1.8827223755785554</v>
      </c>
      <c r="Z555" s="4">
        <f t="shared" si="105"/>
        <v>3.2642767047061425</v>
      </c>
    </row>
    <row r="556" spans="1:26" x14ac:dyDescent="0.25">
      <c r="A556" s="3">
        <v>1814</v>
      </c>
      <c r="B556" s="4">
        <v>2.7995391705069124</v>
      </c>
      <c r="C556" s="4">
        <v>2.6778788772710911</v>
      </c>
      <c r="D556" s="4">
        <v>1.1286039838923656</v>
      </c>
      <c r="E556" s="4">
        <f t="shared" si="99"/>
        <v>0.99564913262701038</v>
      </c>
      <c r="F556" s="4">
        <f t="shared" si="100"/>
        <v>2.3624121653724655</v>
      </c>
      <c r="G556" s="4">
        <v>9.2978934959591619</v>
      </c>
      <c r="H556" s="4">
        <v>3.9855047955103813</v>
      </c>
      <c r="I556" s="4">
        <v>1.1880355431236627</v>
      </c>
      <c r="J556" s="4">
        <f t="shared" si="81"/>
        <v>2.2218356562494779</v>
      </c>
      <c r="K556" s="4">
        <f t="shared" si="82"/>
        <v>7.4535957396827799</v>
      </c>
      <c r="O556" s="4">
        <v>3.1708482</v>
      </c>
      <c r="P556" s="4">
        <v>1.6819389900622541</v>
      </c>
      <c r="Q556" s="4">
        <v>0.72705670532712696</v>
      </c>
      <c r="R556" s="4">
        <f t="shared" si="102"/>
        <v>1.7954607428772751</v>
      </c>
      <c r="S556" s="4">
        <f t="shared" si="103"/>
        <v>4.1535349394964935</v>
      </c>
      <c r="T556" s="4">
        <v>172.5264</v>
      </c>
      <c r="U556" s="4">
        <f>T556*(12*(1-1/'Sources &amp; Notes'!B$67))/(1/'Sources &amp; Notes'!B$67-1/('Sources &amp; Notes'!B$67^(13)))*365/354+W556*1.05*365</f>
        <v>370.24528684567383</v>
      </c>
      <c r="V556" s="4">
        <f>T556*(12*(1-1/'Sources &amp; Notes'!B$67))/(1/'Sources &amp; Notes'!B$67-1/('Sources &amp; Notes'!B$67^(13)))*365/354+X556*1.05*365</f>
        <v>298.48653198067382</v>
      </c>
      <c r="W556" s="4">
        <v>0.4544376805479452</v>
      </c>
      <c r="X556" s="4">
        <v>0.26720022493150691</v>
      </c>
      <c r="Y556" s="4">
        <f t="shared" ref="Y556" si="108">U556/325/W556/1.05</f>
        <v>2.3874954036210632</v>
      </c>
      <c r="Z556" s="4">
        <f t="shared" si="105"/>
        <v>3.2735219748643107</v>
      </c>
    </row>
    <row r="557" spans="1:26" x14ac:dyDescent="0.25">
      <c r="A557" s="3">
        <v>1815</v>
      </c>
      <c r="B557" s="4">
        <v>2.7995391705069124</v>
      </c>
      <c r="C557" s="4">
        <v>3.3181825314432825</v>
      </c>
      <c r="D557" s="4">
        <v>1.6013203717512274</v>
      </c>
      <c r="E557" s="4">
        <f t="shared" si="99"/>
        <v>0.80352052853326528</v>
      </c>
      <c r="F557" s="4">
        <f t="shared" si="100"/>
        <v>1.6650183364115507</v>
      </c>
      <c r="G557" s="4">
        <v>8.6616269928604392</v>
      </c>
      <c r="H557" s="4">
        <v>3.5404799791165869</v>
      </c>
      <c r="I557" s="4">
        <v>1.0515738789640379</v>
      </c>
      <c r="J557" s="4">
        <f t="shared" ref="J557:J611" si="109">G557/H557/1.05</f>
        <v>2.3299576931055843</v>
      </c>
      <c r="K557" s="4">
        <f t="shared" ref="K557:K611" si="110">G557/I557/1.05</f>
        <v>7.844592500486689</v>
      </c>
      <c r="O557" s="4">
        <v>3.1695495</v>
      </c>
      <c r="P557" s="4">
        <v>1.6957275850024336</v>
      </c>
      <c r="Q557" s="4">
        <v>0.72485151426728567</v>
      </c>
      <c r="R557" s="4">
        <f t="shared" si="102"/>
        <v>1.7801317842124029</v>
      </c>
      <c r="S557" s="4">
        <f t="shared" si="103"/>
        <v>4.1644647379676574</v>
      </c>
      <c r="T557" s="4">
        <v>161.64779999999999</v>
      </c>
      <c r="U557" s="4">
        <f>T557*(12*(1-1/'Sources &amp; Notes'!B$67))/(1/'Sources &amp; Notes'!B$67-1/('Sources &amp; Notes'!B$67^(13)))*365/354+W557*1.05*365</f>
        <v>334.04774984678761</v>
      </c>
      <c r="V557" s="4">
        <f>T557*(12*(1-1/'Sources &amp; Notes'!B$67))/(1/'Sources &amp; Notes'!B$67-1/('Sources &amp; Notes'!B$67^(13)))*365/354+X557*1.05*365</f>
        <v>271.54890056678755</v>
      </c>
      <c r="W557" s="4">
        <v>0.39224944082191782</v>
      </c>
      <c r="X557" s="4">
        <v>0.2291735131506849</v>
      </c>
      <c r="Y557" s="4">
        <f t="shared" ref="Y557:Y561" si="111">V557/325/W557/1.05</f>
        <v>2.0286777013657478</v>
      </c>
      <c r="Z557" s="4">
        <f t="shared" si="105"/>
        <v>3.4722498382498177</v>
      </c>
    </row>
    <row r="558" spans="1:26" x14ac:dyDescent="0.25">
      <c r="A558" s="3">
        <v>1816</v>
      </c>
      <c r="B558" s="4">
        <v>2.7995391705069124</v>
      </c>
      <c r="C558" s="4">
        <v>3.4956331537689134</v>
      </c>
      <c r="D558" s="4">
        <v>1.737430069931323</v>
      </c>
      <c r="E558" s="4">
        <f t="shared" si="99"/>
        <v>0.76273100298310403</v>
      </c>
      <c r="F558" s="4">
        <f t="shared" si="100"/>
        <v>1.5345813495334202</v>
      </c>
      <c r="G558" s="4">
        <v>10.104484777048993</v>
      </c>
      <c r="H558" s="4">
        <v>4.4692708315560514</v>
      </c>
      <c r="I558" s="4">
        <v>1.3426127327658006</v>
      </c>
      <c r="J558" s="4">
        <f t="shared" si="109"/>
        <v>2.1532189920865092</v>
      </c>
      <c r="K558" s="4">
        <f t="shared" si="110"/>
        <v>7.1676058184407259</v>
      </c>
      <c r="O558" s="4">
        <v>3.1682507999999996</v>
      </c>
      <c r="P558" s="4">
        <v>1.6549962177300159</v>
      </c>
      <c r="Q558" s="4">
        <v>0.72490597405154755</v>
      </c>
      <c r="R558" s="4">
        <f t="shared" si="102"/>
        <v>1.8231955348057161</v>
      </c>
      <c r="S558" s="4">
        <f t="shared" si="103"/>
        <v>4.1624456443935305</v>
      </c>
      <c r="T558" s="4">
        <v>161.64779999999999</v>
      </c>
      <c r="U558" s="4">
        <f>T558*(12*(1-1/'Sources &amp; Notes'!B$67))/(1/'Sources &amp; Notes'!B$67-1/('Sources &amp; Notes'!B$67^(13)))*365/354+W558*1.05*365</f>
        <v>356.03741086178758</v>
      </c>
      <c r="V558" s="4">
        <f>T558*(12*(1-1/'Sources &amp; Notes'!B$67))/(1/'Sources &amp; Notes'!B$67-1/('Sources &amp; Notes'!B$67^(13)))*365/354+X558*1.05*365</f>
        <v>282.36351710678758</v>
      </c>
      <c r="W558" s="4">
        <v>0.44962624712328769</v>
      </c>
      <c r="X558" s="4">
        <v>0.25739169068493156</v>
      </c>
      <c r="Y558" s="4">
        <f t="shared" si="111"/>
        <v>1.8402815299653186</v>
      </c>
      <c r="Z558" s="4">
        <f t="shared" si="105"/>
        <v>3.2147070317878326</v>
      </c>
    </row>
    <row r="559" spans="1:26" x14ac:dyDescent="0.25">
      <c r="A559" s="3">
        <v>1817</v>
      </c>
      <c r="B559" s="4">
        <v>2.7952453987730066</v>
      </c>
      <c r="C559" s="4">
        <v>3.2539627091231984</v>
      </c>
      <c r="D559" s="4">
        <v>1.629301057588066</v>
      </c>
      <c r="E559" s="4">
        <f t="shared" si="99"/>
        <v>0.81812199861972035</v>
      </c>
      <c r="F559" s="4">
        <f t="shared" si="100"/>
        <v>1.6339144092638132</v>
      </c>
      <c r="G559" s="4">
        <v>10.490431268657575</v>
      </c>
      <c r="H559" s="4">
        <v>4.017904900638853</v>
      </c>
      <c r="I559" s="4">
        <v>1.337604468284636</v>
      </c>
      <c r="J559" s="4">
        <f t="shared" si="109"/>
        <v>2.486591188592457</v>
      </c>
      <c r="K559" s="4">
        <f t="shared" si="110"/>
        <v>7.4692385973736215</v>
      </c>
      <c r="O559" s="4">
        <v>3.1669521000000005</v>
      </c>
      <c r="P559" s="4">
        <v>1.6853311265984103</v>
      </c>
      <c r="Q559" s="4">
        <v>0.72711116511138896</v>
      </c>
      <c r="R559" s="4">
        <f t="shared" si="102"/>
        <v>1.7896452569712495</v>
      </c>
      <c r="S559" s="4">
        <f t="shared" si="103"/>
        <v>4.1481206751663651</v>
      </c>
      <c r="T559" s="4">
        <v>161.64779999999999</v>
      </c>
      <c r="U559" s="4">
        <f>T559*(12*(1-1/'Sources &amp; Notes'!B$67))/(1/'Sources &amp; Notes'!B$67-1/('Sources &amp; Notes'!B$67^(13)))*365/354+W559*1.05*365</f>
        <v>337.50176740223759</v>
      </c>
      <c r="V559" s="4">
        <f>T559*(12*(1-1/'Sources &amp; Notes'!B$67))/(1/'Sources &amp; Notes'!B$67-1/('Sources &amp; Notes'!B$67^(13)))*365/354+X559*1.05*365</f>
        <v>273.22941669428758</v>
      </c>
      <c r="W559" s="4">
        <v>0.40126188062739732</v>
      </c>
      <c r="X559" s="4">
        <v>0.23355842150684933</v>
      </c>
      <c r="Y559" s="4">
        <f t="shared" si="111"/>
        <v>1.9953858614761113</v>
      </c>
      <c r="Z559" s="4">
        <f t="shared" si="105"/>
        <v>3.4281456356295128</v>
      </c>
    </row>
    <row r="560" spans="1:26" x14ac:dyDescent="0.25">
      <c r="A560" s="3">
        <v>1818</v>
      </c>
      <c r="B560" s="4">
        <v>2.7952453987730066</v>
      </c>
      <c r="C560" s="4">
        <v>2.5331789155580124</v>
      </c>
      <c r="D560" s="4">
        <v>1.0207149764002379</v>
      </c>
      <c r="E560" s="4">
        <f t="shared" si="99"/>
        <v>1.0509081923396204</v>
      </c>
      <c r="F560" s="4">
        <f t="shared" si="100"/>
        <v>2.6081115067111993</v>
      </c>
      <c r="G560" s="4">
        <v>9.830091071806967</v>
      </c>
      <c r="H560" s="4">
        <v>3.7533891468850609</v>
      </c>
      <c r="I560" s="4">
        <v>1.2912217144961275</v>
      </c>
      <c r="J560" s="4">
        <f t="shared" si="109"/>
        <v>2.494276807063434</v>
      </c>
      <c r="K560" s="4">
        <f t="shared" si="110"/>
        <v>7.2504910596336574</v>
      </c>
      <c r="O560" s="4">
        <v>3.1656534000000001</v>
      </c>
      <c r="P560" s="4">
        <v>1.7010225378942825</v>
      </c>
      <c r="Q560" s="4">
        <v>0.72712043643301416</v>
      </c>
      <c r="R560" s="4">
        <f t="shared" si="102"/>
        <v>1.7724092026036251</v>
      </c>
      <c r="S560" s="4">
        <f t="shared" si="103"/>
        <v>4.1463667488016585</v>
      </c>
      <c r="T560" s="4">
        <v>161.64779999999999</v>
      </c>
      <c r="U560" s="4">
        <f>T560*(12*(1-1/'Sources &amp; Notes'!B$67))/(1/'Sources &amp; Notes'!B$67-1/('Sources &amp; Notes'!B$67^(13)))*365/354+W560*1.05*365</f>
        <v>325.98486418133757</v>
      </c>
      <c r="V560" s="4">
        <f>T560*(12*(1-1/'Sources &amp; Notes'!B$67))/(1/'Sources &amp; Notes'!B$67-1/('Sources &amp; Notes'!B$67^(13)))*365/354+X560*1.05*365</f>
        <v>268.32958203428757</v>
      </c>
      <c r="W560" s="4">
        <v>0.37121125252328774</v>
      </c>
      <c r="X560" s="4">
        <v>0.22077346479452059</v>
      </c>
      <c r="Y560" s="4">
        <f t="shared" si="111"/>
        <v>2.1182380333627973</v>
      </c>
      <c r="Z560" s="4">
        <f t="shared" si="105"/>
        <v>3.5616318031648944</v>
      </c>
    </row>
    <row r="561" spans="1:26" x14ac:dyDescent="0.25">
      <c r="A561" s="3">
        <v>1819</v>
      </c>
      <c r="B561" s="4">
        <v>2.7909647779479325</v>
      </c>
      <c r="C561" s="4">
        <v>2.0029349782819317</v>
      </c>
      <c r="D561" s="4">
        <v>0.76452172636768523</v>
      </c>
      <c r="E561" s="4">
        <f t="shared" si="99"/>
        <v>1.327083366212799</v>
      </c>
      <c r="F561" s="4">
        <f t="shared" si="100"/>
        <v>3.4767641018031581</v>
      </c>
      <c r="G561" s="4">
        <v>10.07880501779877</v>
      </c>
      <c r="H561" s="4">
        <v>3.8488743259012783</v>
      </c>
      <c r="I561" s="4">
        <v>1.2500970886456622</v>
      </c>
      <c r="J561" s="4">
        <f t="shared" si="109"/>
        <v>2.4939400741450242</v>
      </c>
      <c r="K561" s="4">
        <f t="shared" si="110"/>
        <v>7.6784931417706028</v>
      </c>
      <c r="O561" s="4">
        <v>3.1643547000000001</v>
      </c>
      <c r="P561" s="4">
        <v>1.7024013973883005</v>
      </c>
      <c r="Q561" s="4">
        <v>0.72932562749285546</v>
      </c>
      <c r="R561" s="4">
        <f t="shared" si="102"/>
        <v>1.7702471035799761</v>
      </c>
      <c r="S561" s="4">
        <f t="shared" si="103"/>
        <v>4.1321338908890395</v>
      </c>
      <c r="T561" s="4">
        <v>161.64779999999999</v>
      </c>
      <c r="U561" s="4">
        <f>T561*(12*(1-1/'Sources &amp; Notes'!B$67))/(1/'Sources &amp; Notes'!B$67-1/('Sources &amp; Notes'!B$67^(13)))*365/354+W561*1.05*365</f>
        <v>315.1782531122376</v>
      </c>
      <c r="V561" s="4">
        <f>T561*(12*(1-1/'Sources &amp; Notes'!B$67))/(1/'Sources &amp; Notes'!B$67-1/('Sources &amp; Notes'!B$67^(13)))*365/354+X561*1.05*365</f>
        <v>261.47664646928757</v>
      </c>
      <c r="W561" s="4">
        <v>0.34301396336712325</v>
      </c>
      <c r="X561" s="4">
        <v>0.20289235438356165</v>
      </c>
      <c r="Y561" s="4">
        <f t="shared" si="111"/>
        <v>2.2338213976013668</v>
      </c>
      <c r="Z561" s="4">
        <f t="shared" si="105"/>
        <v>3.7765441353053344</v>
      </c>
    </row>
    <row r="562" spans="1:26" x14ac:dyDescent="0.25">
      <c r="A562" s="3">
        <v>1820</v>
      </c>
      <c r="B562" s="4">
        <v>2.7909647779479325</v>
      </c>
      <c r="C562" s="4">
        <v>2.1520941134667781</v>
      </c>
      <c r="D562" s="4">
        <v>0.83513742554520776</v>
      </c>
      <c r="E562" s="4">
        <f t="shared" si="99"/>
        <v>1.2351047645411337</v>
      </c>
      <c r="F562" s="4">
        <f t="shared" si="100"/>
        <v>3.1827835898366867</v>
      </c>
      <c r="G562" s="4">
        <v>10.858661723192228</v>
      </c>
      <c r="H562" s="4">
        <v>3.6186085021210439</v>
      </c>
      <c r="I562" s="4">
        <v>1.1719429976874722</v>
      </c>
      <c r="J562" s="4">
        <f t="shared" si="109"/>
        <v>2.857889320564714</v>
      </c>
      <c r="K562" s="4">
        <f t="shared" si="110"/>
        <v>8.8243051188691393</v>
      </c>
      <c r="L562" s="4">
        <v>0.14018739999999999</v>
      </c>
      <c r="M562" s="4">
        <v>3.7516651581048596E-2</v>
      </c>
      <c r="N562" s="4">
        <f>L562/M562/1.05</f>
        <v>3.5587346923906322</v>
      </c>
      <c r="O562" s="4">
        <v>3.2224514399999995</v>
      </c>
      <c r="P562" s="4">
        <v>1.6986783150814757</v>
      </c>
      <c r="Q562" s="4">
        <v>0.72928971035184342</v>
      </c>
      <c r="R562" s="4">
        <f t="shared" si="102"/>
        <v>1.8066995641145678</v>
      </c>
      <c r="S562" s="4">
        <f t="shared" si="103"/>
        <v>4.2082060501689256</v>
      </c>
      <c r="T562" s="4">
        <v>149.13810000000001</v>
      </c>
      <c r="U562" s="4">
        <f>T562*(12*(1-1/'Sources &amp; Notes'!B$67))/(1/'Sources &amp; Notes'!B$67-1/('Sources &amp; Notes'!B$67^(13)))*365/354+W562*1.05*365</f>
        <v>324.8861890624836</v>
      </c>
      <c r="V562" s="4">
        <f>T562*(12*(1-1/'Sources &amp; Notes'!B$67))/(1/'Sources &amp; Notes'!B$67-1/('Sources &amp; Notes'!B$67^(13)))*365/354+X562*1.05*365</f>
        <v>257.96713966248365</v>
      </c>
      <c r="W562" s="4">
        <v>0.40544222164383564</v>
      </c>
      <c r="X562" s="4">
        <v>0.23083282986301373</v>
      </c>
      <c r="Y562" s="4">
        <f t="shared" ref="Y562" si="112">U562/325/W562/1.05</f>
        <v>2.3481704411941511</v>
      </c>
      <c r="Z562" s="4">
        <f t="shared" si="105"/>
        <v>3.2748706605694538</v>
      </c>
    </row>
    <row r="563" spans="1:26" x14ac:dyDescent="0.25">
      <c r="A563" s="3">
        <v>1821</v>
      </c>
      <c r="B563" s="4">
        <v>2.7909647779479325</v>
      </c>
      <c r="C563" s="4">
        <v>2.2568917515670979</v>
      </c>
      <c r="D563" s="4">
        <v>0.92734269075688591</v>
      </c>
      <c r="E563" s="4">
        <f t="shared" si="99"/>
        <v>1.1777532934125396</v>
      </c>
      <c r="F563" s="4">
        <f t="shared" si="100"/>
        <v>2.8663208539598961</v>
      </c>
      <c r="G563" s="4">
        <v>10.246846518145153</v>
      </c>
      <c r="H563" s="4">
        <v>3.3115197605737245</v>
      </c>
      <c r="I563" s="4">
        <v>1.0376196131934834</v>
      </c>
      <c r="J563" s="4">
        <f t="shared" si="109"/>
        <v>2.9469555223677077</v>
      </c>
      <c r="K563" s="4">
        <f t="shared" si="110"/>
        <v>9.4050857576000713</v>
      </c>
      <c r="P563" s="4">
        <v>1.6986783150814757</v>
      </c>
      <c r="Q563" s="4">
        <v>0.73149490141168472</v>
      </c>
      <c r="T563" s="4">
        <v>149.13810000000001</v>
      </c>
      <c r="U563" s="4">
        <f>T563*(12*(1-1/'Sources &amp; Notes'!B$67))/(1/'Sources &amp; Notes'!B$67-1/('Sources &amp; Notes'!B$67^(13)))*365/354+W563*1.05*365</f>
        <v>320.65709678703359</v>
      </c>
      <c r="V563" s="4">
        <f>T563*(12*(1-1/'Sources &amp; Notes'!B$67))/(1/'Sources &amp; Notes'!B$67-1/('Sources &amp; Notes'!B$67^(13)))*365/354+X563*1.05*365</f>
        <v>253.5168561499836</v>
      </c>
      <c r="W563" s="4">
        <v>0.39440740813972602</v>
      </c>
      <c r="X563" s="4">
        <v>0.21922087027397258</v>
      </c>
      <c r="Y563" s="4">
        <f t="shared" ref="Y563:Y567" si="113">V563/325/W563/1.05</f>
        <v>1.8836018868724238</v>
      </c>
      <c r="Z563" s="4">
        <f t="shared" si="105"/>
        <v>3.388849507074752</v>
      </c>
    </row>
    <row r="564" spans="1:26" x14ac:dyDescent="0.25">
      <c r="A564" s="3">
        <v>1822</v>
      </c>
      <c r="B564" s="4">
        <v>3.3715596330275228</v>
      </c>
      <c r="C564" s="4">
        <v>2.2298605428357132</v>
      </c>
      <c r="D564" s="4">
        <v>0.89789707113328121</v>
      </c>
      <c r="E564" s="4">
        <f t="shared" si="99"/>
        <v>1.440004481279572</v>
      </c>
      <c r="F564" s="4">
        <f t="shared" si="100"/>
        <v>3.5761439451619434</v>
      </c>
      <c r="G564" s="4">
        <v>8.8216229584526271</v>
      </c>
      <c r="H564" s="4">
        <v>3.0683783875808706</v>
      </c>
      <c r="I564" s="4">
        <v>0.94440061411549581</v>
      </c>
      <c r="J564" s="4">
        <f t="shared" si="109"/>
        <v>2.7381061308219619</v>
      </c>
      <c r="K564" s="4">
        <f t="shared" si="110"/>
        <v>8.8961671023323969</v>
      </c>
      <c r="O564" s="4">
        <v>3.0703837657784012</v>
      </c>
      <c r="P564" s="4">
        <v>1.6934659125941867</v>
      </c>
      <c r="Q564" s="4">
        <v>0.731413795808036</v>
      </c>
      <c r="R564" s="4">
        <f t="shared" si="102"/>
        <v>1.7267398140583552</v>
      </c>
      <c r="S564" s="4">
        <f>O564/Q564/1.05</f>
        <v>3.9979762916510757</v>
      </c>
      <c r="T564" s="4">
        <v>149.13810000000001</v>
      </c>
      <c r="U564" s="4">
        <f>T564*(12*(1-1/'Sources &amp; Notes'!B$67))/(1/'Sources &amp; Notes'!B$67-1/('Sources &amp; Notes'!B$67^(13)))*365/354+W564*1.05*365</f>
        <v>323.64336782793356</v>
      </c>
      <c r="V564" s="4">
        <f>T564*(12*(1-1/'Sources &amp; Notes'!B$67))/(1/'Sources &amp; Notes'!B$67-1/('Sources &amp; Notes'!B$67^(13)))*365/354+X564*1.05*365</f>
        <v>255.54721563498359</v>
      </c>
      <c r="W564" s="4">
        <v>0.40219937432602731</v>
      </c>
      <c r="X564" s="4">
        <v>0.2245186119178082</v>
      </c>
      <c r="Y564" s="4">
        <f t="shared" si="113"/>
        <v>1.8619032185416433</v>
      </c>
      <c r="Z564" s="4">
        <f t="shared" si="105"/>
        <v>3.33538633236877</v>
      </c>
    </row>
    <row r="565" spans="1:26" x14ac:dyDescent="0.25">
      <c r="A565" s="3">
        <v>1823</v>
      </c>
      <c r="B565" s="4">
        <v>3.4403669724770642</v>
      </c>
      <c r="C565" s="4">
        <v>2.1967784263173349</v>
      </c>
      <c r="D565" s="4">
        <v>0.86613805104350672</v>
      </c>
      <c r="E565" s="4">
        <f t="shared" si="99"/>
        <v>1.4915204622072196</v>
      </c>
      <c r="F565" s="4">
        <f t="shared" si="100"/>
        <v>3.7829304114282554</v>
      </c>
      <c r="G565" s="4">
        <v>9.1674453776149285</v>
      </c>
      <c r="H565" s="4">
        <v>3.3085096400651071</v>
      </c>
      <c r="I565" s="4">
        <v>1.0626343540107597</v>
      </c>
      <c r="J565" s="4">
        <f t="shared" si="109"/>
        <v>2.6389224483146592</v>
      </c>
      <c r="K565" s="4">
        <f t="shared" si="110"/>
        <v>8.2162790302042694</v>
      </c>
      <c r="P565" s="4">
        <v>1.663131003725792</v>
      </c>
      <c r="Q565" s="4">
        <v>0.73361898686787752</v>
      </c>
      <c r="T565" s="4">
        <v>149.13810000000001</v>
      </c>
      <c r="U565" s="4">
        <f>T565*(12*(1-1/'Sources &amp; Notes'!B$67))/(1/'Sources &amp; Notes'!B$67-1/('Sources &amp; Notes'!B$67^(13)))*365/354+W565*1.05*365</f>
        <v>336.04038673248357</v>
      </c>
      <c r="V565" s="4">
        <f>T565*(12*(1-1/'Sources &amp; Notes'!B$67))/(1/'Sources &amp; Notes'!B$67-1/('Sources &amp; Notes'!B$67^(13)))*365/354+X565*1.05*365</f>
        <v>263.18585092248361</v>
      </c>
      <c r="W565" s="4">
        <v>0.43454645561643829</v>
      </c>
      <c r="X565" s="4">
        <v>0.2444498194520548</v>
      </c>
      <c r="Y565" s="4">
        <f t="shared" si="113"/>
        <v>1.7748173499419513</v>
      </c>
      <c r="Z565" s="4">
        <f t="shared" si="105"/>
        <v>3.1550057615612275</v>
      </c>
    </row>
    <row r="566" spans="1:26" x14ac:dyDescent="0.25">
      <c r="A566" s="3">
        <v>1824</v>
      </c>
      <c r="B566" s="4">
        <v>3.4403669724770642</v>
      </c>
      <c r="C566" s="4">
        <v>1.9025264620199775</v>
      </c>
      <c r="D566" s="4">
        <v>0.76338165099949629</v>
      </c>
      <c r="E566" s="4">
        <f t="shared" si="99"/>
        <v>1.7222046784615366</v>
      </c>
      <c r="F566" s="4">
        <f t="shared" si="100"/>
        <v>4.2921387611265001</v>
      </c>
      <c r="G566" s="4">
        <v>9.4459297312454584</v>
      </c>
      <c r="H566" s="4">
        <v>3.404217254468163</v>
      </c>
      <c r="I566" s="4">
        <v>1.1084832270386205</v>
      </c>
      <c r="J566" s="4">
        <f t="shared" si="109"/>
        <v>2.642640842548857</v>
      </c>
      <c r="K566" s="4">
        <f t="shared" si="110"/>
        <v>8.1157056183888194</v>
      </c>
      <c r="O566" s="4">
        <v>2.563100928283673</v>
      </c>
      <c r="P566" s="4">
        <v>1.6426406861178602</v>
      </c>
      <c r="Q566" s="4">
        <v>0.73349269280159157</v>
      </c>
      <c r="R566" s="4">
        <f t="shared" si="102"/>
        <v>1.4860514071987141</v>
      </c>
      <c r="S566" s="4">
        <f t="shared" si="103"/>
        <v>3.3279793065199721</v>
      </c>
      <c r="T566" s="4">
        <v>149.13810000000001</v>
      </c>
      <c r="U566" s="4">
        <f>T566*(12*(1-1/'Sources &amp; Notes'!B$67))/(1/'Sources &amp; Notes'!B$67-1/('Sources &amp; Notes'!B$67^(13)))*365/354+W566*1.05*365</f>
        <v>327.7917112624836</v>
      </c>
      <c r="V566" s="4">
        <f>T566*(12*(1-1/'Sources &amp; Notes'!B$67))/(1/'Sources &amp; Notes'!B$67-1/('Sources &amp; Notes'!B$67^(13)))*365/354+X566*1.05*365</f>
        <v>262.6931082874836</v>
      </c>
      <c r="W566" s="4">
        <v>0.41302349287671231</v>
      </c>
      <c r="X566" s="4">
        <v>0.24316412438356169</v>
      </c>
      <c r="Y566" s="4">
        <f t="shared" si="113"/>
        <v>1.8638083973399568</v>
      </c>
      <c r="Z566" s="4">
        <f t="shared" si="105"/>
        <v>3.1657492908289222</v>
      </c>
    </row>
    <row r="567" spans="1:26" x14ac:dyDescent="0.25">
      <c r="A567" s="3">
        <v>1825</v>
      </c>
      <c r="B567" s="4">
        <v>3.4403669724770642</v>
      </c>
      <c r="C567" s="4">
        <v>1.9923252662879745</v>
      </c>
      <c r="D567" s="4">
        <v>0.77908246461899178</v>
      </c>
      <c r="E567" s="4">
        <f t="shared" si="99"/>
        <v>1.6445808469278744</v>
      </c>
      <c r="F567" s="4">
        <f t="shared" si="100"/>
        <v>4.205639483093826</v>
      </c>
      <c r="G567" s="4">
        <v>9.8802812311988237</v>
      </c>
      <c r="H567" s="4">
        <v>3.5229503713440899</v>
      </c>
      <c r="I567" s="4">
        <v>1.1549677554425362</v>
      </c>
      <c r="J567" s="4">
        <f t="shared" si="109"/>
        <v>2.6709975040524694</v>
      </c>
      <c r="K567" s="4">
        <f t="shared" si="110"/>
        <v>8.1472332057922596</v>
      </c>
      <c r="O567" s="4">
        <v>2.753140664961637</v>
      </c>
      <c r="P567" s="4">
        <v>1.6494321192477235</v>
      </c>
      <c r="Q567" s="4">
        <v>0.73791211853064231</v>
      </c>
      <c r="R567" s="4">
        <f t="shared" si="102"/>
        <v>1.5896614949700127</v>
      </c>
      <c r="S567" s="4">
        <f t="shared" si="103"/>
        <v>3.5533211376931875</v>
      </c>
      <c r="T567" s="4">
        <v>175.31720000000001</v>
      </c>
      <c r="U567" s="4">
        <f>T567*(12*(1-1/'Sources &amp; Notes'!B$67))/(1/'Sources &amp; Notes'!B$67-1/('Sources &amp; Notes'!B$67^(13)))*365/354+W567*1.05*365</f>
        <v>389.03962383989244</v>
      </c>
      <c r="V567" s="4">
        <f>T567*(12*(1-1/'Sources &amp; Notes'!B$67))/(1/'Sources &amp; Notes'!B$67-1/('Sources &amp; Notes'!B$67^(13)))*365/354+X567*1.05*365</f>
        <v>308.20919445284244</v>
      </c>
      <c r="W567" s="4">
        <v>0.49520088759178077</v>
      </c>
      <c r="X567" s="4">
        <v>0.28429304835616442</v>
      </c>
      <c r="Y567" s="4">
        <f t="shared" si="113"/>
        <v>1.8238600722102718</v>
      </c>
      <c r="Z567" s="4">
        <f t="shared" si="105"/>
        <v>3.1769230089306619</v>
      </c>
    </row>
    <row r="568" spans="1:26" x14ac:dyDescent="0.25">
      <c r="A568" s="3">
        <v>1826</v>
      </c>
      <c r="B568" s="4">
        <v>3.4403669724770642</v>
      </c>
      <c r="C568" s="4">
        <v>2.016857769837332</v>
      </c>
      <c r="D568" s="4">
        <v>0.77516599165708433</v>
      </c>
      <c r="E568" s="4">
        <f t="shared" si="99"/>
        <v>1.6245766175430143</v>
      </c>
      <c r="F568" s="4">
        <f t="shared" si="100"/>
        <v>4.2268881878878224</v>
      </c>
      <c r="G568" s="4">
        <v>10.045037782389125</v>
      </c>
      <c r="H568" s="4">
        <v>3.4030531993423678</v>
      </c>
      <c r="I568" s="4">
        <v>1.1572173040934242</v>
      </c>
      <c r="J568" s="4">
        <f t="shared" si="109"/>
        <v>2.8112116060198962</v>
      </c>
      <c r="K568" s="4">
        <f t="shared" si="110"/>
        <v>8.2669889363511189</v>
      </c>
      <c r="P568" s="4">
        <v>1.660360130859641</v>
      </c>
      <c r="Q568" s="4">
        <v>0.74453673531953468</v>
      </c>
      <c r="T568" s="4">
        <v>175.31720000000001</v>
      </c>
      <c r="U568" s="4">
        <f>T568*(12*(1-1/'Sources &amp; Notes'!B$67))/(1/'Sources &amp; Notes'!B$67-1/('Sources &amp; Notes'!B$67^(13)))*365/354+W568*1.05*365</f>
        <v>356.84164519034243</v>
      </c>
      <c r="V568" s="4">
        <f>T568*(12*(1-1/'Sources &amp; Notes'!B$67))/(1/'Sources &amp; Notes'!B$67-1/('Sources &amp; Notes'!B$67^(13)))*365/354+X568*1.05*365</f>
        <v>292.05693310034241</v>
      </c>
      <c r="W568" s="4">
        <v>0.41118789698630143</v>
      </c>
      <c r="X568" s="4">
        <v>0.24214755232876714</v>
      </c>
      <c r="Y568" s="4">
        <f t="shared" ref="Y568" si="114">U568/325/W568/1.05</f>
        <v>2.5430948002596949</v>
      </c>
      <c r="Z568" s="4">
        <f t="shared" si="105"/>
        <v>3.5343924989988911</v>
      </c>
    </row>
    <row r="569" spans="1:26" x14ac:dyDescent="0.25">
      <c r="A569" s="3">
        <v>1827</v>
      </c>
      <c r="B569" s="4">
        <v>3.4403669724770642</v>
      </c>
      <c r="C569" s="4">
        <v>2.1410104610100977</v>
      </c>
      <c r="D569" s="4">
        <v>0.89922038034969631</v>
      </c>
      <c r="E569" s="4">
        <f t="shared" si="99"/>
        <v>1.5303708381891119</v>
      </c>
      <c r="F569" s="4">
        <f t="shared" si="100"/>
        <v>3.643756353157245</v>
      </c>
      <c r="G569" s="4">
        <v>9.8392383257579841</v>
      </c>
      <c r="H569" s="4">
        <v>3.2621993865998737</v>
      </c>
      <c r="I569" s="4">
        <v>1.1819076027347217</v>
      </c>
      <c r="J569" s="4">
        <f t="shared" si="109"/>
        <v>2.8725108605809209</v>
      </c>
      <c r="K569" s="4">
        <f t="shared" si="110"/>
        <v>7.9284566286792924</v>
      </c>
      <c r="O569" s="4">
        <v>2.594782608695652</v>
      </c>
      <c r="P569" s="4">
        <v>1.6626294724626365</v>
      </c>
      <c r="Q569" s="4">
        <v>0.74700079797367125</v>
      </c>
      <c r="R569" s="4">
        <f t="shared" si="102"/>
        <v>1.4863332889382734</v>
      </c>
      <c r="S569" s="4">
        <f t="shared" si="103"/>
        <v>3.3081912881412983</v>
      </c>
      <c r="T569" s="4">
        <v>175.31720000000001</v>
      </c>
      <c r="U569" s="4">
        <f>T569*(12*(1-1/'Sources &amp; Notes'!B$67))/(1/'Sources &amp; Notes'!B$67-1/('Sources &amp; Notes'!B$67^(13)))*365/354+W569*1.05*365</f>
        <v>354.06324068489243</v>
      </c>
      <c r="V569" s="4">
        <f>T569*(12*(1-1/'Sources &amp; Notes'!B$67))/(1/'Sources &amp; Notes'!B$67-1/('Sources &amp; Notes'!B$67^(13)))*365/354+X569*1.05*365</f>
        <v>292.87900083284239</v>
      </c>
      <c r="W569" s="4">
        <v>0.40393830923561641</v>
      </c>
      <c r="X569" s="4">
        <v>0.24429254315068491</v>
      </c>
      <c r="Y569" s="4">
        <f t="shared" ref="Y569:Y573" si="115">V569/325/W569/1.05</f>
        <v>2.1247142513373896</v>
      </c>
      <c r="Z569" s="4">
        <f t="shared" si="105"/>
        <v>3.5132201385477999</v>
      </c>
    </row>
    <row r="570" spans="1:26" x14ac:dyDescent="0.25">
      <c r="A570" s="3">
        <v>1828</v>
      </c>
      <c r="B570" s="4">
        <v>3.4403669724770642</v>
      </c>
      <c r="C570" s="4">
        <v>2.3231305692978159</v>
      </c>
      <c r="D570" s="4">
        <v>1.0418817013868296</v>
      </c>
      <c r="E570" s="4">
        <f t="shared" si="99"/>
        <v>1.4103985445717067</v>
      </c>
      <c r="F570" s="4">
        <f t="shared" si="100"/>
        <v>3.1448291772725616</v>
      </c>
      <c r="G570" s="4">
        <v>9.7204566801433305</v>
      </c>
      <c r="H570" s="4">
        <v>3.1595827177395246</v>
      </c>
      <c r="I570" s="4">
        <v>1.0618550603330692</v>
      </c>
      <c r="J570" s="4">
        <f t="shared" si="109"/>
        <v>2.930000135345685</v>
      </c>
      <c r="K570" s="4">
        <f t="shared" si="110"/>
        <v>8.7183064209430761</v>
      </c>
      <c r="P570" s="4">
        <v>1.7243495068524461</v>
      </c>
      <c r="Q570" s="4">
        <v>0.75484390958145775</v>
      </c>
      <c r="T570" s="4">
        <v>175.31720000000001</v>
      </c>
      <c r="U570" s="4">
        <f>T570*(12*(1-1/'Sources &amp; Notes'!B$67))/(1/'Sources &amp; Notes'!B$67-1/('Sources &amp; Notes'!B$67^(13)))*365/354+W570*1.05*365</f>
        <v>414.58623076034235</v>
      </c>
      <c r="V570" s="4">
        <f>T570*(12*(1-1/'Sources &amp; Notes'!B$67))/(1/'Sources &amp; Notes'!B$67-1/('Sources &amp; Notes'!B$67^(13)))*365/354+X570*1.05*365</f>
        <v>320.97223735034243</v>
      </c>
      <c r="W570" s="4">
        <v>0.56185870082191769</v>
      </c>
      <c r="X570" s="4">
        <v>0.31759518246575341</v>
      </c>
      <c r="Y570" s="4">
        <f t="shared" si="115"/>
        <v>1.674047200005089</v>
      </c>
      <c r="Z570" s="4">
        <f t="shared" si="105"/>
        <v>2.9615625073621881</v>
      </c>
    </row>
    <row r="571" spans="1:26" x14ac:dyDescent="0.25">
      <c r="A571" s="3">
        <v>1829</v>
      </c>
      <c r="B571" s="4">
        <v>3.4403669724770642</v>
      </c>
      <c r="C571" s="4">
        <v>2.3049561359994315</v>
      </c>
      <c r="D571" s="4">
        <v>1.0623111781840404</v>
      </c>
      <c r="E571" s="4">
        <f t="shared" si="99"/>
        <v>1.4215194478601081</v>
      </c>
      <c r="F571" s="4">
        <f t="shared" si="100"/>
        <v>3.0843504625346556</v>
      </c>
      <c r="G571" s="4">
        <v>10.008522432798276</v>
      </c>
      <c r="H571" s="4">
        <v>3.3292486636463945</v>
      </c>
      <c r="I571" s="4">
        <v>1.0855862565602248</v>
      </c>
      <c r="J571" s="4">
        <f t="shared" si="109"/>
        <v>2.8630862664474592</v>
      </c>
      <c r="K571" s="4">
        <f t="shared" si="110"/>
        <v>8.7804410463681553</v>
      </c>
      <c r="O571" s="4">
        <v>2.7383182491915194</v>
      </c>
      <c r="P571" s="4">
        <v>1.7227470271701739</v>
      </c>
      <c r="Q571" s="4">
        <v>0.75182661763457581</v>
      </c>
      <c r="R571" s="4">
        <f t="shared" si="102"/>
        <v>1.5138160745347491</v>
      </c>
      <c r="S571" s="4">
        <f t="shared" si="103"/>
        <v>3.4687813398949623</v>
      </c>
      <c r="T571" s="4">
        <v>175.31720000000001</v>
      </c>
      <c r="U571" s="4">
        <f>T571*(12*(1-1/'Sources &amp; Notes'!B$67))/(1/'Sources &amp; Notes'!B$67-1/('Sources &amp; Notes'!B$67^(13)))*365/354+W571*1.05*365</f>
        <v>377.81845202489239</v>
      </c>
      <c r="V571" s="4">
        <f>T571*(12*(1-1/'Sources &amp; Notes'!B$67))/(1/'Sources &amp; Notes'!B$67-1/('Sources &amp; Notes'!B$67^(13)))*365/354+X571*1.05*365</f>
        <v>296.57376634784242</v>
      </c>
      <c r="W571" s="4">
        <v>0.46592190046849313</v>
      </c>
      <c r="X571" s="4">
        <v>0.25393315767123287</v>
      </c>
      <c r="Y571" s="4">
        <f t="shared" si="115"/>
        <v>1.8652925160042373</v>
      </c>
      <c r="Z571" s="4">
        <f t="shared" si="105"/>
        <v>3.4224779542636554</v>
      </c>
    </row>
    <row r="572" spans="1:26" x14ac:dyDescent="0.25">
      <c r="A572" s="3">
        <v>1830</v>
      </c>
      <c r="B572" s="4">
        <v>3.4403669724770642</v>
      </c>
      <c r="C572" s="4">
        <v>2.0652794475047371</v>
      </c>
      <c r="D572" s="4">
        <v>0.9748944567408615</v>
      </c>
      <c r="E572" s="4">
        <f t="shared" si="99"/>
        <v>1.5864874740057009</v>
      </c>
      <c r="F572" s="4">
        <f t="shared" si="100"/>
        <v>3.3609176369115645</v>
      </c>
      <c r="G572" s="4">
        <v>9.6131602981395829</v>
      </c>
      <c r="H572" s="4">
        <v>3.2450046110280111</v>
      </c>
      <c r="I572" s="4">
        <v>1.087405201182021</v>
      </c>
      <c r="J572" s="4">
        <f t="shared" si="109"/>
        <v>2.8213798923486046</v>
      </c>
      <c r="K572" s="4">
        <f t="shared" si="110"/>
        <v>8.4194840618574656</v>
      </c>
      <c r="L572" s="4">
        <v>0.14481939999999999</v>
      </c>
      <c r="M572" s="4">
        <v>3.6038820756617629E-2</v>
      </c>
      <c r="N572" s="4">
        <f>L572/M572/1.05</f>
        <v>3.8270741161782307</v>
      </c>
      <c r="O572" s="4">
        <v>2.6941095612974877</v>
      </c>
      <c r="P572" s="4">
        <v>1.7461876385684787</v>
      </c>
      <c r="Q572" s="4">
        <v>0.7540318086944171</v>
      </c>
      <c r="R572" s="4">
        <f t="shared" si="102"/>
        <v>1.4693831138963875</v>
      </c>
      <c r="S572" s="4">
        <f t="shared" si="103"/>
        <v>3.4027989273420269</v>
      </c>
      <c r="T572" s="4">
        <v>182.48599999999999</v>
      </c>
      <c r="U572" s="4">
        <f>T572*(12*(1-1/'Sources &amp; Notes'!B$67))/(1/'Sources &amp; Notes'!B$67-1/('Sources &amp; Notes'!B$67^(13)))*365/354+W572*1.05*365</f>
        <v>414.9767472712561</v>
      </c>
      <c r="V572" s="4">
        <f>T572*(12*(1-1/'Sources &amp; Notes'!B$67))/(1/'Sources &amp; Notes'!B$67-1/('Sources &amp; Notes'!B$67^(13)))*365/354+X572*1.05*365</f>
        <v>318.54640585125617</v>
      </c>
      <c r="W572" s="4">
        <v>0.54161847808219166</v>
      </c>
      <c r="X572" s="4">
        <v>0.29000636739726027</v>
      </c>
      <c r="Y572" s="4">
        <f t="shared" si="115"/>
        <v>1.7234813045543589</v>
      </c>
      <c r="Z572" s="4">
        <f t="shared" si="105"/>
        <v>3.2187890547145992</v>
      </c>
    </row>
    <row r="573" spans="1:26" x14ac:dyDescent="0.25">
      <c r="A573" s="3">
        <v>1831</v>
      </c>
      <c r="B573" s="4">
        <v>3.4403669724770642</v>
      </c>
      <c r="C573" s="4">
        <v>2.059268982165265</v>
      </c>
      <c r="D573" s="4">
        <v>0.99371402789524077</v>
      </c>
      <c r="E573" s="4">
        <f t="shared" si="99"/>
        <v>1.5911180142880061</v>
      </c>
      <c r="F573" s="4">
        <f t="shared" si="100"/>
        <v>3.2972664990224927</v>
      </c>
      <c r="G573" s="4">
        <v>10.107000306544041</v>
      </c>
      <c r="H573" s="4">
        <v>3.3765421886717188</v>
      </c>
      <c r="I573" s="4">
        <v>1.1303984327596319</v>
      </c>
      <c r="J573" s="4">
        <f t="shared" si="109"/>
        <v>2.8507609382033525</v>
      </c>
      <c r="K573" s="4">
        <f t="shared" si="110"/>
        <v>8.5153290191333841</v>
      </c>
      <c r="O573" s="4">
        <v>2.5503122344944771</v>
      </c>
      <c r="P573" s="4">
        <v>1.7573793675281593</v>
      </c>
      <c r="Q573" s="4">
        <v>0.74995485822550056</v>
      </c>
      <c r="R573" s="4">
        <f t="shared" si="102"/>
        <v>1.3820970244876429</v>
      </c>
      <c r="S573" s="4">
        <f t="shared" si="103"/>
        <v>3.2386866597593515</v>
      </c>
      <c r="T573" s="4">
        <v>182.48599999999999</v>
      </c>
      <c r="U573" s="4">
        <f>T573*(12*(1-1/'Sources &amp; Notes'!B$67))/(1/'Sources &amp; Notes'!B$67-1/('Sources &amp; Notes'!B$67^(13)))*365/354+W573*1.05*365</f>
        <v>396.39389749170618</v>
      </c>
      <c r="V573" s="4">
        <f>T573*(12*(1-1/'Sources &amp; Notes'!B$67))/(1/'Sources &amp; Notes'!B$67-1/('Sources &amp; Notes'!B$67^(13)))*365/354+X573*1.05*365</f>
        <v>313.05386251875615</v>
      </c>
      <c r="W573" s="4">
        <v>0.49313093788767121</v>
      </c>
      <c r="X573" s="4">
        <v>0.27567487794520551</v>
      </c>
      <c r="Y573" s="4">
        <f t="shared" si="115"/>
        <v>1.8603050135700163</v>
      </c>
      <c r="Z573" s="4">
        <f t="shared" si="105"/>
        <v>3.3277386860084537</v>
      </c>
    </row>
    <row r="574" spans="1:26" x14ac:dyDescent="0.25">
      <c r="A574" s="3">
        <v>1832</v>
      </c>
      <c r="B574" s="4">
        <v>3.4090909090909092</v>
      </c>
      <c r="C574" s="4">
        <v>1.9843246348297114</v>
      </c>
      <c r="D574" s="4">
        <v>0.89118957970863477</v>
      </c>
      <c r="E574" s="4">
        <f t="shared" si="99"/>
        <v>1.636200644675196</v>
      </c>
      <c r="F574" s="4">
        <f t="shared" si="100"/>
        <v>3.6431678743536691</v>
      </c>
      <c r="G574" s="4">
        <v>10.548160084309222</v>
      </c>
      <c r="H574" s="4">
        <v>3.4099647833342086</v>
      </c>
      <c r="I574" s="4">
        <v>1.0977192160298443</v>
      </c>
      <c r="J574" s="4">
        <f t="shared" si="109"/>
        <v>2.946032403636285</v>
      </c>
      <c r="K574" s="4">
        <f t="shared" si="110"/>
        <v>9.1515813882664521</v>
      </c>
      <c r="O574" s="4">
        <v>2.4650418473888558</v>
      </c>
      <c r="P574" s="4">
        <v>1.7049280764238273</v>
      </c>
      <c r="Q574" s="4">
        <v>0.75669312284861567</v>
      </c>
      <c r="R574" s="4">
        <f t="shared" si="102"/>
        <v>1.3769841289724278</v>
      </c>
      <c r="S574" s="4">
        <f t="shared" si="103"/>
        <v>3.1025244334680893</v>
      </c>
      <c r="T574" s="4">
        <v>182.48599999999999</v>
      </c>
      <c r="U574" s="4">
        <f>T574*(12*(1-1/'Sources &amp; Notes'!B$67))/(1/'Sources &amp; Notes'!B$67-1/('Sources &amp; Notes'!B$67^(13)))*365/354+W574*1.05*365</f>
        <v>401.5535288217061</v>
      </c>
      <c r="V574" s="4">
        <f>T574*(12*(1-1/'Sources &amp; Notes'!B$67))/(1/'Sources &amp; Notes'!B$67-1/('Sources &amp; Notes'!B$67^(13)))*365/354+X574*1.05*365</f>
        <v>321.69516333375611</v>
      </c>
      <c r="W574" s="4">
        <v>0.50659377240821912</v>
      </c>
      <c r="X574" s="4">
        <v>0.29822230342465755</v>
      </c>
      <c r="Y574" s="4">
        <f t="shared" ref="Y574" si="116">U574/325/W574/1.05</f>
        <v>2.3227953079228847</v>
      </c>
      <c r="Z574" s="4">
        <f t="shared" si="105"/>
        <v>3.1610528069301487</v>
      </c>
    </row>
    <row r="575" spans="1:26" x14ac:dyDescent="0.25">
      <c r="A575" s="3">
        <v>1833</v>
      </c>
      <c r="B575" s="4">
        <v>3.3834586466165413</v>
      </c>
      <c r="C575" s="4">
        <v>1.9283105711145772</v>
      </c>
      <c r="D575" s="4">
        <v>0.84759487430471248</v>
      </c>
      <c r="E575" s="4">
        <f t="shared" si="99"/>
        <v>1.6710698040428693</v>
      </c>
      <c r="F575" s="4">
        <f t="shared" si="100"/>
        <v>3.8017473511145727</v>
      </c>
      <c r="G575" s="4">
        <v>9.8199851277916803</v>
      </c>
      <c r="H575" s="4">
        <v>2.9382663798706155</v>
      </c>
      <c r="I575" s="4">
        <v>0.96607206118619771</v>
      </c>
      <c r="J575" s="4">
        <f t="shared" si="109"/>
        <v>3.1829540209301421</v>
      </c>
      <c r="K575" s="4">
        <f t="shared" si="110"/>
        <v>9.6808169536438768</v>
      </c>
      <c r="P575" s="4">
        <v>1.6985828438214521</v>
      </c>
      <c r="Q575" s="4">
        <v>0.76190883259590425</v>
      </c>
      <c r="T575" s="4">
        <v>182.48599999999999</v>
      </c>
      <c r="U575" s="4">
        <f>T575*(12*(1-1/'Sources &amp; Notes'!B$67))/(1/'Sources &amp; Notes'!B$67-1/('Sources &amp; Notes'!B$67^(13)))*365/354+W575*1.05*365</f>
        <v>479.45297468580617</v>
      </c>
      <c r="V575" s="4">
        <f>T575*(12*(1-1/'Sources &amp; Notes'!B$67))/(1/'Sources &amp; Notes'!B$67-1/('Sources &amp; Notes'!B$67^(13)))*365/354+X575*1.05*365</f>
        <v>361.00085440875614</v>
      </c>
      <c r="W575" s="4">
        <v>0.70985390512602742</v>
      </c>
      <c r="X575" s="4">
        <v>0.40078118424657533</v>
      </c>
      <c r="Y575" s="4">
        <f t="shared" ref="Y575:Y579" si="117">V575/325/W575/1.05</f>
        <v>1.4902756102321717</v>
      </c>
      <c r="Z575" s="4">
        <f t="shared" si="105"/>
        <v>2.6395399864543925</v>
      </c>
    </row>
    <row r="576" spans="1:26" x14ac:dyDescent="0.25">
      <c r="A576" s="3">
        <v>1834</v>
      </c>
      <c r="B576" s="4">
        <v>3.4039334341906202</v>
      </c>
      <c r="C576" s="4">
        <v>1.8949502855118687</v>
      </c>
      <c r="D576" s="4">
        <v>0.80503165870630466</v>
      </c>
      <c r="E576" s="4">
        <f t="shared" si="99"/>
        <v>1.7107791115586626</v>
      </c>
      <c r="F576" s="4">
        <f t="shared" si="100"/>
        <v>4.0269737603928588</v>
      </c>
      <c r="G576" s="4">
        <v>9.3499500526919324</v>
      </c>
      <c r="H576" s="4">
        <v>2.7663143400799308</v>
      </c>
      <c r="I576" s="4">
        <v>0.95908379702117807</v>
      </c>
      <c r="J576" s="4">
        <f t="shared" si="109"/>
        <v>3.2189813741990663</v>
      </c>
      <c r="K576" s="4">
        <f t="shared" si="110"/>
        <v>9.2846051237173057</v>
      </c>
      <c r="P576" s="4">
        <v>1.6917517959896686</v>
      </c>
      <c r="Q576" s="4">
        <v>0.75938138505407959</v>
      </c>
      <c r="T576" s="4">
        <v>182.48599999999999</v>
      </c>
      <c r="U576" s="4">
        <f>T576*(12*(1-1/'Sources &amp; Notes'!B$67))/(1/'Sources &amp; Notes'!B$67-1/('Sources &amp; Notes'!B$67^(13)))*365/354+W576*1.05*365</f>
        <v>396.93795254625616</v>
      </c>
      <c r="V576" s="4">
        <f>T576*(12*(1-1/'Sources &amp; Notes'!B$67))/(1/'Sources &amp; Notes'!B$67-1/('Sources &amp; Notes'!B$67^(13)))*365/354+X576*1.05*365</f>
        <v>323.73307247625615</v>
      </c>
      <c r="W576" s="4">
        <v>0.49455052054794524</v>
      </c>
      <c r="X576" s="4">
        <v>0.30353974410958906</v>
      </c>
      <c r="Y576" s="4">
        <f t="shared" si="117"/>
        <v>1.9182435460823553</v>
      </c>
      <c r="Z576" s="4">
        <f t="shared" si="105"/>
        <v>3.125351334256449</v>
      </c>
    </row>
    <row r="577" spans="1:26" x14ac:dyDescent="0.25">
      <c r="A577" s="3">
        <v>1835</v>
      </c>
      <c r="B577" s="4">
        <v>3.3987915407854983</v>
      </c>
      <c r="C577" s="4">
        <v>1.9938583165027737</v>
      </c>
      <c r="D577" s="4">
        <v>0.80401769285499691</v>
      </c>
      <c r="E577" s="4">
        <f t="shared" si="99"/>
        <v>1.6234575434804295</v>
      </c>
      <c r="F577" s="4">
        <f t="shared" si="100"/>
        <v>4.0259615594571176</v>
      </c>
      <c r="G577" s="4">
        <v>9.095737050778391</v>
      </c>
      <c r="H577" s="4">
        <v>2.4890215232661999</v>
      </c>
      <c r="I577" s="4">
        <v>0.92440813307818803</v>
      </c>
      <c r="J577" s="4">
        <f t="shared" si="109"/>
        <v>3.4803261579110805</v>
      </c>
      <c r="K577" s="4">
        <f t="shared" si="110"/>
        <v>9.3709763091129581</v>
      </c>
      <c r="O577" s="4">
        <v>2.8028225028471891</v>
      </c>
      <c r="P577" s="4">
        <v>1.6835418886638676</v>
      </c>
      <c r="Q577" s="4">
        <v>0.75685393751225483</v>
      </c>
      <c r="R577" s="4">
        <f t="shared" si="102"/>
        <v>1.5855588640772622</v>
      </c>
      <c r="S577" s="4">
        <f t="shared" si="103"/>
        <v>3.5269087366981546</v>
      </c>
      <c r="T577" s="4">
        <v>165.7081</v>
      </c>
      <c r="U577" s="4">
        <f>T577*(12*(1-1/'Sources &amp; Notes'!B$67))/(1/'Sources &amp; Notes'!B$67-1/('Sources &amp; Notes'!B$67^(13)))*365/354+W577*1.05*365</f>
        <v>401.75206102788854</v>
      </c>
      <c r="V577" s="4">
        <f>T577*(12*(1-1/'Sources &amp; Notes'!B$67))/(1/'Sources &amp; Notes'!B$67-1/('Sources &amp; Notes'!B$67^(13)))*365/354+X577*1.05*365</f>
        <v>309.96961479198859</v>
      </c>
      <c r="W577" s="4">
        <v>0.55686690700821906</v>
      </c>
      <c r="X577" s="4">
        <v>0.31738237671232877</v>
      </c>
      <c r="Y577" s="4">
        <f t="shared" si="117"/>
        <v>1.6311543316559558</v>
      </c>
      <c r="Z577" s="4">
        <f t="shared" si="105"/>
        <v>2.8619606322553146</v>
      </c>
    </row>
    <row r="578" spans="1:26" x14ac:dyDescent="0.25">
      <c r="A578" s="3">
        <v>1836</v>
      </c>
      <c r="B578" s="4">
        <v>3.373313343328336</v>
      </c>
      <c r="C578" s="4">
        <v>2.1069643663679885</v>
      </c>
      <c r="D578" s="4">
        <v>0.88075012797036156</v>
      </c>
      <c r="E578" s="4">
        <f t="shared" si="99"/>
        <v>1.524790559290033</v>
      </c>
      <c r="F578" s="4">
        <f t="shared" si="100"/>
        <v>3.6476626827200711</v>
      </c>
      <c r="G578" s="4">
        <v>9.0678326797729252</v>
      </c>
      <c r="H578" s="4">
        <v>2.7837531804701126</v>
      </c>
      <c r="I578" s="4">
        <v>0.99522070812712482</v>
      </c>
      <c r="J578" s="4">
        <f t="shared" si="109"/>
        <v>3.102297712376509</v>
      </c>
      <c r="K578" s="4">
        <f t="shared" si="110"/>
        <v>8.677503445286165</v>
      </c>
      <c r="O578" s="4">
        <v>2.3007865462929686</v>
      </c>
      <c r="P578" s="4">
        <v>1.6901922386702319</v>
      </c>
      <c r="Q578" s="4">
        <v>0.74886474174082851</v>
      </c>
      <c r="R578" s="4">
        <f t="shared" si="102"/>
        <v>1.2964355367693192</v>
      </c>
      <c r="S578" s="4">
        <f t="shared" si="103"/>
        <v>2.9260628255644749</v>
      </c>
      <c r="T578" s="4">
        <v>165.7081</v>
      </c>
      <c r="U578" s="4">
        <f>T578*(12*(1-1/'Sources &amp; Notes'!B$67))/(1/'Sources &amp; Notes'!B$67-1/('Sources &amp; Notes'!B$67^(13)))*365/354+W578*1.05*365</f>
        <v>538.2716582719886</v>
      </c>
      <c r="V578" s="4">
        <f>T578*(12*(1-1/'Sources &amp; Notes'!B$67))/(1/'Sources &amp; Notes'!B$67-1/('Sources &amp; Notes'!B$67^(13)))*365/354+X578*1.05*365</f>
        <v>387.31793503698856</v>
      </c>
      <c r="W578" s="4">
        <v>0.91308242493150704</v>
      </c>
      <c r="X578" s="4">
        <v>0.5192044778082191</v>
      </c>
      <c r="Y578" s="4">
        <f t="shared" si="117"/>
        <v>1.2430395995357619</v>
      </c>
      <c r="Z578" s="4">
        <f t="shared" si="105"/>
        <v>2.1860320169450507</v>
      </c>
    </row>
    <row r="579" spans="1:26" x14ac:dyDescent="0.25">
      <c r="A579" s="3">
        <v>1837</v>
      </c>
      <c r="B579" s="4">
        <v>3.3682634730538923</v>
      </c>
      <c r="C579" s="4">
        <v>2.3908410036318237</v>
      </c>
      <c r="D579" s="4">
        <v>1.0787796709223545</v>
      </c>
      <c r="E579" s="4">
        <f t="shared" si="99"/>
        <v>1.3417328753623108</v>
      </c>
      <c r="F579" s="4">
        <f t="shared" si="100"/>
        <v>2.9736099602195112</v>
      </c>
      <c r="G579" s="4">
        <v>9.6474374015680056</v>
      </c>
      <c r="H579" s="4">
        <v>3.0071025695164266</v>
      </c>
      <c r="I579" s="4">
        <v>1.0621145451312746</v>
      </c>
      <c r="J579" s="4">
        <f t="shared" si="109"/>
        <v>3.0554447040422996</v>
      </c>
      <c r="K579" s="4">
        <f t="shared" si="110"/>
        <v>8.6507012474867686</v>
      </c>
      <c r="O579" s="4">
        <v>2.4060711462450595</v>
      </c>
      <c r="P579" s="4">
        <v>1.7000075366998348</v>
      </c>
      <c r="Q579" s="4">
        <v>0.72979961351085898</v>
      </c>
      <c r="R579" s="4">
        <f t="shared" si="102"/>
        <v>1.3479330416414512</v>
      </c>
      <c r="S579" s="4">
        <f t="shared" si="103"/>
        <v>3.1398979765602513</v>
      </c>
      <c r="T579" s="4">
        <v>165.7081</v>
      </c>
      <c r="U579" s="4">
        <f>T579*(12*(1-1/'Sources &amp; Notes'!B$67))/(1/'Sources &amp; Notes'!B$67-1/('Sources &amp; Notes'!B$67^(13)))*365/354+W579*1.05*365</f>
        <v>438.01002826743854</v>
      </c>
      <c r="V579" s="4">
        <f>T579*(12*(1-1/'Sources &amp; Notes'!B$67))/(1/'Sources &amp; Notes'!B$67-1/('Sources &amp; Notes'!B$67^(13)))*365/354+X579*1.05*365</f>
        <v>333.37579631448853</v>
      </c>
      <c r="W579" s="4">
        <v>0.65147347514794518</v>
      </c>
      <c r="X579" s="4">
        <v>0.37845525739726021</v>
      </c>
      <c r="Y579" s="4">
        <f t="shared" si="117"/>
        <v>1.4995628336572482</v>
      </c>
      <c r="Z579" s="4">
        <f t="shared" si="105"/>
        <v>2.5813498196959119</v>
      </c>
    </row>
    <row r="580" spans="1:26" x14ac:dyDescent="0.25">
      <c r="A580" s="3">
        <v>1838</v>
      </c>
      <c r="B580" s="4">
        <v>3.3682634730538923</v>
      </c>
      <c r="C580" s="4">
        <v>2.2156097685649954</v>
      </c>
      <c r="D580" s="4">
        <v>0.97436409546890912</v>
      </c>
      <c r="E580" s="4">
        <f t="shared" si="99"/>
        <v>1.4478497160692296</v>
      </c>
      <c r="F580" s="4">
        <f t="shared" si="100"/>
        <v>3.2922703014762305</v>
      </c>
      <c r="G580" s="4">
        <v>9.7652753304409554</v>
      </c>
      <c r="H580" s="4">
        <v>3.4072783825889261</v>
      </c>
      <c r="I580" s="4">
        <v>1.1124615747344395</v>
      </c>
      <c r="J580" s="4">
        <f t="shared" si="109"/>
        <v>2.7295281380563421</v>
      </c>
      <c r="K580" s="4">
        <f t="shared" si="110"/>
        <v>8.3600750180406731</v>
      </c>
      <c r="O580" s="4">
        <v>2.1852373904450935</v>
      </c>
      <c r="P580" s="4">
        <v>1.6834073811433148</v>
      </c>
      <c r="Q580" s="4">
        <v>0.71177381992153843</v>
      </c>
      <c r="R580" s="4">
        <f t="shared" si="102"/>
        <v>1.2362892609375975</v>
      </c>
      <c r="S580" s="4">
        <f t="shared" si="103"/>
        <v>2.9239323066419911</v>
      </c>
      <c r="T580" s="4">
        <v>165.7081</v>
      </c>
      <c r="U580" s="4">
        <f>T580*(12*(1-1/'Sources &amp; Notes'!B$67))/(1/'Sources &amp; Notes'!B$67-1/('Sources &amp; Notes'!B$67^(13)))*365/354+W580*1.05*365</f>
        <v>481.05916857153863</v>
      </c>
      <c r="V580" s="4">
        <f>T580*(12*(1-1/'Sources &amp; Notes'!B$67))/(1/'Sources &amp; Notes'!B$67-1/('Sources &amp; Notes'!B$67^(13)))*365/354+X580*1.05*365</f>
        <v>351.59651351448861</v>
      </c>
      <c r="W580" s="4">
        <v>0.76379999909863028</v>
      </c>
      <c r="X580" s="4">
        <v>0.42599789849315078</v>
      </c>
      <c r="Y580" s="4">
        <f t="shared" ref="Y580" si="118">U580/325/W580/1.05</f>
        <v>1.8456365526876604</v>
      </c>
      <c r="Z580" s="4">
        <f t="shared" si="105"/>
        <v>2.4186021977262788</v>
      </c>
    </row>
    <row r="581" spans="1:26" x14ac:dyDescent="0.25">
      <c r="A581" s="3">
        <v>1839</v>
      </c>
      <c r="B581" s="4">
        <v>3.373313343328336</v>
      </c>
      <c r="C581" s="4">
        <v>2.2822193642751505</v>
      </c>
      <c r="D581" s="4">
        <v>1.0457328720480537</v>
      </c>
      <c r="E581" s="4">
        <f t="shared" si="99"/>
        <v>1.4076996387324867</v>
      </c>
      <c r="F581" s="4">
        <f t="shared" si="100"/>
        <v>3.0721797702566489</v>
      </c>
      <c r="G581" s="4">
        <v>9.9979760127902697</v>
      </c>
      <c r="H581" s="4">
        <v>3.3380518325640312</v>
      </c>
      <c r="I581" s="4">
        <v>1.116692291715037</v>
      </c>
      <c r="J581" s="4">
        <f t="shared" si="109"/>
        <v>2.8525266815971357</v>
      </c>
      <c r="K581" s="4">
        <f t="shared" si="110"/>
        <v>8.526862760303672</v>
      </c>
      <c r="P581" s="4">
        <v>1.6531805235031738</v>
      </c>
      <c r="Q581" s="4">
        <v>0.69268609746025023</v>
      </c>
      <c r="T581" s="4">
        <v>165.7081</v>
      </c>
      <c r="U581" s="4">
        <f>T581*(12*(1-1/'Sources &amp; Notes'!B$67))/(1/'Sources &amp; Notes'!B$67-1/('Sources &amp; Notes'!B$67^(13)))*365/354+W581*1.05*365</f>
        <v>370.99813237698856</v>
      </c>
      <c r="V581" s="4">
        <f>T581*(12*(1-1/'Sources &amp; Notes'!B$67))/(1/'Sources &amp; Notes'!B$67-1/('Sources &amp; Notes'!B$67^(13)))*365/354+X581*1.05*365</f>
        <v>296.38690635198856</v>
      </c>
      <c r="W581" s="4">
        <v>0.47662182246575341</v>
      </c>
      <c r="X581" s="4">
        <v>0.28194151972602738</v>
      </c>
      <c r="Y581" s="4">
        <f t="shared" ref="Y581:Y585" si="119">V581/325/W581/1.05</f>
        <v>1.8222687631331289</v>
      </c>
      <c r="Z581" s="4">
        <f t="shared" si="105"/>
        <v>3.0805432975991289</v>
      </c>
    </row>
    <row r="582" spans="1:26" x14ac:dyDescent="0.25">
      <c r="A582" s="3">
        <v>1840</v>
      </c>
      <c r="B582" s="4">
        <v>3.323485967503693</v>
      </c>
      <c r="C582" s="4">
        <v>2.2648770020563056</v>
      </c>
      <c r="D582" s="4">
        <v>1.0385232169760639</v>
      </c>
      <c r="E582" s="4">
        <f t="shared" si="99"/>
        <v>1.3975261032198025</v>
      </c>
      <c r="F582" s="4">
        <f t="shared" si="100"/>
        <v>3.0478131631686485</v>
      </c>
      <c r="G582" s="4">
        <v>10.241458080783115</v>
      </c>
      <c r="H582" s="4">
        <v>3.3769181388320715</v>
      </c>
      <c r="I582" s="4">
        <v>1.1578837906947095</v>
      </c>
      <c r="J582" s="4">
        <f t="shared" si="109"/>
        <v>2.8883642421131435</v>
      </c>
      <c r="K582" s="4">
        <f t="shared" si="110"/>
        <v>8.4237897439549929</v>
      </c>
      <c r="L582" s="4">
        <v>6.1997799999999999E-2</v>
      </c>
      <c r="M582" s="4">
        <v>3.2449052392209798E-2</v>
      </c>
      <c r="N582" s="4">
        <f>L582/M582/1.05</f>
        <v>1.8196378463026905</v>
      </c>
      <c r="P582" s="4">
        <v>1.5707213265108506</v>
      </c>
      <c r="Q582" s="4">
        <v>0.67077941472498948</v>
      </c>
      <c r="T582" s="4">
        <v>190.64449999999999</v>
      </c>
      <c r="U582" s="4">
        <f>T582*(12*(1-1/'Sources &amp; Notes'!B$67))/(1/'Sources &amp; Notes'!B$67-1/('Sources &amp; Notes'!B$67^(13)))*365/354+W582*1.05*365</f>
        <v>394.1921972540631</v>
      </c>
      <c r="V582" s="4">
        <f>T582*(12*(1-1/'Sources &amp; Notes'!B$67))/(1/'Sources &amp; Notes'!B$67-1/('Sources &amp; Notes'!B$67^(13)))*365/354+X582*1.05*365</f>
        <v>322.04546381906312</v>
      </c>
      <c r="W582" s="4">
        <v>0.46319197013698632</v>
      </c>
      <c r="X582" s="4">
        <v>0.27494217643835622</v>
      </c>
      <c r="Y582" s="4">
        <f t="shared" si="119"/>
        <v>2.0374337893190435</v>
      </c>
      <c r="Z582" s="4">
        <f t="shared" si="105"/>
        <v>3.4324416250845458</v>
      </c>
    </row>
    <row r="583" spans="1:26" x14ac:dyDescent="0.25">
      <c r="A583" s="3">
        <v>1841</v>
      </c>
      <c r="B583" s="4">
        <v>3.2991202346041053</v>
      </c>
      <c r="C583" s="4">
        <v>2.1992579956161729</v>
      </c>
      <c r="D583" s="4">
        <v>0.98444919657129792</v>
      </c>
      <c r="E583" s="4">
        <f t="shared" si="99"/>
        <v>1.4286724328453424</v>
      </c>
      <c r="F583" s="4">
        <f t="shared" si="100"/>
        <v>3.1916520242941462</v>
      </c>
      <c r="G583" s="4">
        <v>10.280768357447247</v>
      </c>
      <c r="H583" s="4">
        <v>3.1037393964438955</v>
      </c>
      <c r="I583" s="4">
        <v>1.0523732335750111</v>
      </c>
      <c r="J583" s="4">
        <f t="shared" si="109"/>
        <v>3.1546488634618712</v>
      </c>
      <c r="K583" s="4">
        <f t="shared" si="110"/>
        <v>9.3039310076444171</v>
      </c>
      <c r="O583" s="4">
        <v>2.6455344634873321</v>
      </c>
      <c r="P583" s="4">
        <v>1.5334342101195284</v>
      </c>
      <c r="Q583" s="4">
        <v>0.64473477208629126</v>
      </c>
      <c r="R583" s="4">
        <f t="shared" si="102"/>
        <v>1.6430810107570917</v>
      </c>
      <c r="S583" s="4">
        <f t="shared" si="103"/>
        <v>3.9078963024433864</v>
      </c>
      <c r="T583" s="4">
        <v>190.64449999999999</v>
      </c>
      <c r="U583" s="4">
        <f>T583*(12*(1-1/'Sources &amp; Notes'!B$67))/(1/'Sources &amp; Notes'!B$67-1/('Sources &amp; Notes'!B$67^(13)))*365/354+W583*1.05*365</f>
        <v>431.80946665496305</v>
      </c>
      <c r="V583" s="4">
        <f>T583*(12*(1-1/'Sources &amp; Notes'!B$67))/(1/'Sources &amp; Notes'!B$67-1/('Sources &amp; Notes'!B$67^(13)))*365/354+X583*1.05*365</f>
        <v>347.06959931906317</v>
      </c>
      <c r="W583" s="4">
        <v>0.56134531495342443</v>
      </c>
      <c r="X583" s="4">
        <v>0.34023672438356167</v>
      </c>
      <c r="Y583" s="4">
        <f t="shared" si="119"/>
        <v>1.8118148380426757</v>
      </c>
      <c r="Z583" s="4">
        <f t="shared" si="105"/>
        <v>2.9892533580584044</v>
      </c>
    </row>
    <row r="584" spans="1:26" x14ac:dyDescent="0.25">
      <c r="A584" s="3">
        <v>1842</v>
      </c>
      <c r="B584" s="4">
        <v>3.2846715328467155</v>
      </c>
      <c r="C584" s="4">
        <v>2.1452323977062542</v>
      </c>
      <c r="D584" s="4">
        <v>0.92126105985666751</v>
      </c>
      <c r="E584" s="4">
        <f t="shared" si="99"/>
        <v>1.4582376278001321</v>
      </c>
      <c r="F584" s="4">
        <f t="shared" si="100"/>
        <v>3.3956266459344988</v>
      </c>
      <c r="G584" s="4">
        <v>10.324026638662266</v>
      </c>
      <c r="H584" s="4">
        <v>3.2100092493334316</v>
      </c>
      <c r="I584" s="4">
        <v>1.0064165439847839</v>
      </c>
      <c r="J584" s="4">
        <f t="shared" si="109"/>
        <v>3.0630461032401142</v>
      </c>
      <c r="K584" s="4">
        <f t="shared" si="110"/>
        <v>9.7697184940991466</v>
      </c>
      <c r="O584" s="4">
        <v>2.5922724717186862</v>
      </c>
      <c r="P584" s="4">
        <v>1.4716579055374734</v>
      </c>
      <c r="Q584" s="4">
        <v>0.6338540446502372</v>
      </c>
      <c r="R584" s="4">
        <f t="shared" si="102"/>
        <v>1.6775847947792666</v>
      </c>
      <c r="S584" s="4">
        <f t="shared" si="103"/>
        <v>3.8949517578746016</v>
      </c>
      <c r="T584" s="4">
        <v>190.64449999999999</v>
      </c>
      <c r="U584" s="4">
        <f>T584*(12*(1-1/'Sources &amp; Notes'!B$67))/(1/'Sources &amp; Notes'!B$67-1/('Sources &amp; Notes'!B$67^(13)))*365/354+W584*1.05*365</f>
        <v>415.23696827861306</v>
      </c>
      <c r="V584" s="4">
        <f>T584*(12*(1-1/'Sources &amp; Notes'!B$67))/(1/'Sources &amp; Notes'!B$67-1/('Sources &amp; Notes'!B$67^(13)))*365/354+X584*1.05*365</f>
        <v>336.10756619156314</v>
      </c>
      <c r="W584" s="4">
        <v>0.51810331005753418</v>
      </c>
      <c r="X584" s="4">
        <v>0.31163389821917808</v>
      </c>
      <c r="Y584" s="4">
        <f t="shared" si="119"/>
        <v>1.901031276540154</v>
      </c>
      <c r="Z584" s="4">
        <f t="shared" si="105"/>
        <v>3.1605374207578434</v>
      </c>
    </row>
    <row r="585" spans="1:26" x14ac:dyDescent="0.25">
      <c r="A585" s="3">
        <v>1843</v>
      </c>
      <c r="B585" s="4">
        <v>3.2656023222060959</v>
      </c>
      <c r="C585" s="4">
        <v>2.1424827483554685</v>
      </c>
      <c r="D585" s="4">
        <v>0.96067886786176859</v>
      </c>
      <c r="E585" s="4">
        <f t="shared" si="99"/>
        <v>1.4516324353637604</v>
      </c>
      <c r="F585" s="4">
        <f t="shared" si="100"/>
        <v>3.2373955062032249</v>
      </c>
      <c r="G585" s="4">
        <v>9.9376205217696665</v>
      </c>
      <c r="H585" s="4">
        <v>2.6073740257818532</v>
      </c>
      <c r="I585" s="4">
        <v>0.86955116223124163</v>
      </c>
      <c r="J585" s="4">
        <f t="shared" si="109"/>
        <v>3.6298591622601881</v>
      </c>
      <c r="K585" s="4">
        <f t="shared" si="110"/>
        <v>10.884236498101076</v>
      </c>
      <c r="P585" s="4">
        <v>1.3986864035827771</v>
      </c>
      <c r="Q585" s="4">
        <v>0.6257922774881558</v>
      </c>
      <c r="T585" s="4">
        <v>190.64449999999999</v>
      </c>
      <c r="U585" s="4">
        <f>T585*(12*(1-1/'Sources &amp; Notes'!B$67))/(1/'Sources &amp; Notes'!B$67-1/('Sources &amp; Notes'!B$67^(13)))*365/354+W585*1.05*365</f>
        <v>418.58881870361313</v>
      </c>
      <c r="V585" s="4">
        <f>T585*(12*(1-1/'Sources &amp; Notes'!B$67))/(1/'Sources &amp; Notes'!B$67-1/('Sources &amp; Notes'!B$67^(13)))*365/354+X585*1.05*365</f>
        <v>340.34759124656313</v>
      </c>
      <c r="W585" s="4">
        <v>0.52684916896164391</v>
      </c>
      <c r="X585" s="4">
        <v>0.32269723821917812</v>
      </c>
      <c r="Y585" s="4">
        <f t="shared" si="119"/>
        <v>1.8930571357076917</v>
      </c>
      <c r="Z585" s="4">
        <f t="shared" si="105"/>
        <v>3.0906852015482595</v>
      </c>
    </row>
    <row r="586" spans="1:26" x14ac:dyDescent="0.25">
      <c r="A586" s="3">
        <v>1844</v>
      </c>
      <c r="B586" s="4">
        <v>3.2514450867052025</v>
      </c>
      <c r="C586" s="4">
        <v>2.1025576886210118</v>
      </c>
      <c r="D586" s="4">
        <v>0.92445747327631811</v>
      </c>
      <c r="E586" s="4">
        <f t="shared" si="99"/>
        <v>1.4727844972099773</v>
      </c>
      <c r="F586" s="4">
        <f t="shared" si="100"/>
        <v>3.3496558336168034</v>
      </c>
      <c r="G586" s="4">
        <v>9.9918300050475999</v>
      </c>
      <c r="H586" s="4">
        <v>2.851162500063142</v>
      </c>
      <c r="I586" s="4">
        <v>0.9283231457983373</v>
      </c>
      <c r="J586" s="4">
        <f t="shared" si="109"/>
        <v>3.3375960072514514</v>
      </c>
      <c r="K586" s="4">
        <f t="shared" si="110"/>
        <v>10.250771640571598</v>
      </c>
      <c r="P586" s="4">
        <v>1.3674702972954804</v>
      </c>
      <c r="Q586" s="4">
        <v>0.60342517591353206</v>
      </c>
      <c r="T586" s="4">
        <v>190.64449999999999</v>
      </c>
      <c r="U586" s="4">
        <f>T586*(12*(1-1/'Sources &amp; Notes'!B$67))/(1/'Sources &amp; Notes'!B$67-1/('Sources &amp; Notes'!B$67^(13)))*365/354+W586*1.05*365</f>
        <v>419.81027399951319</v>
      </c>
      <c r="V586" s="4">
        <f>T586*(12*(1-1/'Sources &amp; Notes'!B$67))/(1/'Sources &amp; Notes'!B$67-1/('Sources &amp; Notes'!B$67^(13)))*365/354+X586*1.05*365</f>
        <v>330.82930638656308</v>
      </c>
      <c r="W586" s="4">
        <v>0.53003626692876726</v>
      </c>
      <c r="X586" s="4">
        <v>0.2978615308219178</v>
      </c>
      <c r="Y586" s="4">
        <f t="shared" ref="Y586" si="120">U586/325/W586/1.05</f>
        <v>2.3209982672879281</v>
      </c>
      <c r="Z586" s="4">
        <f t="shared" si="105"/>
        <v>3.2547444654004862</v>
      </c>
    </row>
    <row r="587" spans="1:26" x14ac:dyDescent="0.25">
      <c r="A587" s="3">
        <v>1845</v>
      </c>
      <c r="B587" s="4">
        <v>3.2188841201716736</v>
      </c>
      <c r="C587" s="4">
        <v>2.0432243383438693</v>
      </c>
      <c r="D587" s="4">
        <v>0.89367281150049505</v>
      </c>
      <c r="E587" s="4">
        <f t="shared" si="99"/>
        <v>1.5003755908946546</v>
      </c>
      <c r="F587" s="4">
        <f t="shared" si="100"/>
        <v>3.4303426091992328</v>
      </c>
      <c r="G587" s="4">
        <v>10.063689050398887</v>
      </c>
      <c r="H587" s="4">
        <v>2.645849598347874</v>
      </c>
      <c r="I587" s="4">
        <v>0.94599401337622135</v>
      </c>
      <c r="J587" s="4">
        <f t="shared" si="109"/>
        <v>3.6224529800444447</v>
      </c>
      <c r="K587" s="4">
        <f t="shared" si="110"/>
        <v>10.131634689820089</v>
      </c>
      <c r="O587" s="4">
        <v>1.7592183794466401</v>
      </c>
      <c r="P587" s="4">
        <v>1.3346544101412745</v>
      </c>
      <c r="Q587" s="4">
        <v>0.5809676974136343</v>
      </c>
      <c r="R587" s="4">
        <f t="shared" si="102"/>
        <v>1.255340755578906</v>
      </c>
      <c r="S587" s="4">
        <f t="shared" si="103"/>
        <v>2.883888524477793</v>
      </c>
      <c r="T587" s="4">
        <v>211.3511</v>
      </c>
      <c r="U587" s="4">
        <f>T587*(12*(1-1/'Sources &amp; Notes'!B$67))/(1/'Sources &amp; Notes'!B$67-1/('Sources &amp; Notes'!B$67^(13)))*365/354+W587*1.05*365</f>
        <v>472.31426950491539</v>
      </c>
      <c r="V587" s="4">
        <f>T587*(12*(1-1/'Sources &amp; Notes'!B$67))/(1/'Sources &amp; Notes'!B$67-1/('Sources &amp; Notes'!B$67^(13)))*365/354+X587*1.05*365</f>
        <v>366.4537614078655</v>
      </c>
      <c r="W587" s="4">
        <v>0.60562726348219165</v>
      </c>
      <c r="X587" s="4">
        <v>0.32940936890410955</v>
      </c>
      <c r="Y587" s="4">
        <f t="shared" ref="Y587:Y591" si="121">V587/325/W587/1.05</f>
        <v>1.7731321574137848</v>
      </c>
      <c r="Z587" s="4">
        <f t="shared" si="105"/>
        <v>3.2599472803682854</v>
      </c>
    </row>
    <row r="588" spans="1:26" x14ac:dyDescent="0.25">
      <c r="A588" s="3">
        <v>1846</v>
      </c>
      <c r="B588" s="4">
        <v>3.2188841201716736</v>
      </c>
      <c r="C588" s="4">
        <v>2.1703863058810513</v>
      </c>
      <c r="D588" s="4">
        <v>0.9965014543047378</v>
      </c>
      <c r="E588" s="4">
        <f t="shared" si="99"/>
        <v>1.4124692529003791</v>
      </c>
      <c r="F588" s="4">
        <f t="shared" si="100"/>
        <v>3.0763667335657869</v>
      </c>
      <c r="G588" s="4">
        <v>10.252423181743271</v>
      </c>
      <c r="H588" s="4">
        <v>2.9056309191590137</v>
      </c>
      <c r="I588" s="4">
        <v>0.99340591247373922</v>
      </c>
      <c r="J588" s="4">
        <f t="shared" si="109"/>
        <v>3.3604448829541291</v>
      </c>
      <c r="K588" s="4">
        <f t="shared" si="110"/>
        <v>9.829026011861318</v>
      </c>
      <c r="O588" s="4">
        <v>1.7819472990777341</v>
      </c>
      <c r="P588" s="4">
        <v>1.3508696313673239</v>
      </c>
      <c r="Q588" s="4">
        <v>0.56683132718324802</v>
      </c>
      <c r="R588" s="4">
        <f t="shared" si="102"/>
        <v>1.2562964081667556</v>
      </c>
      <c r="S588" s="4">
        <f t="shared" si="103"/>
        <v>2.9939994217004058</v>
      </c>
      <c r="T588" s="4">
        <v>211.3511</v>
      </c>
      <c r="U588" s="4">
        <f>T588*(12*(1-1/'Sources &amp; Notes'!B$67))/(1/'Sources &amp; Notes'!B$67-1/('Sources &amp; Notes'!B$67^(13)))*365/354+W588*1.05*365</f>
        <v>466.29506269626552</v>
      </c>
      <c r="V588" s="4">
        <f>T588*(12*(1-1/'Sources &amp; Notes'!B$67))/(1/'Sources &amp; Notes'!B$67-1/('Sources &amp; Notes'!B$67^(13)))*365/354+X588*1.05*365</f>
        <v>372.96698779536553</v>
      </c>
      <c r="W588" s="4">
        <v>0.58992157056986305</v>
      </c>
      <c r="X588" s="4">
        <v>0.34640408876712331</v>
      </c>
      <c r="Y588" s="4">
        <f t="shared" si="121"/>
        <v>1.8526929824303793</v>
      </c>
      <c r="Z588" s="4">
        <f t="shared" si="105"/>
        <v>3.1551115862083403</v>
      </c>
    </row>
    <row r="589" spans="1:26" x14ac:dyDescent="0.25">
      <c r="A589" s="3">
        <v>1847</v>
      </c>
      <c r="B589" s="4">
        <v>3.1779661016949152</v>
      </c>
      <c r="C589" s="4">
        <v>2.3802917287400471</v>
      </c>
      <c r="D589" s="4">
        <v>1.1510283393472265</v>
      </c>
      <c r="E589" s="4">
        <f t="shared" si="99"/>
        <v>1.2715392596724544</v>
      </c>
      <c r="F589" s="4">
        <f t="shared" si="100"/>
        <v>2.6295046604005048</v>
      </c>
      <c r="G589" s="4">
        <v>10.569334617484307</v>
      </c>
      <c r="H589" s="4">
        <v>3.7425615622782984</v>
      </c>
      <c r="I589" s="4">
        <v>1.2115249455793364</v>
      </c>
      <c r="J589" s="4">
        <f t="shared" si="109"/>
        <v>2.689610525178626</v>
      </c>
      <c r="K589" s="4">
        <f t="shared" si="110"/>
        <v>8.3085643475704245</v>
      </c>
      <c r="O589" s="4">
        <v>1.6122792896137441</v>
      </c>
      <c r="P589" s="4">
        <v>1.3379062823884882</v>
      </c>
      <c r="Q589" s="4">
        <v>0.54567527049045317</v>
      </c>
      <c r="R589" s="4">
        <f t="shared" si="102"/>
        <v>1.147691811869793</v>
      </c>
      <c r="S589" s="4">
        <f t="shared" si="103"/>
        <v>2.8139521220492751</v>
      </c>
      <c r="T589" s="4">
        <v>211.3511</v>
      </c>
      <c r="U589" s="4">
        <f>T589*(12*(1-1/'Sources &amp; Notes'!B$67))/(1/'Sources &amp; Notes'!B$67-1/('Sources &amp; Notes'!B$67^(13)))*365/354+W589*1.05*365</f>
        <v>461.36724498081543</v>
      </c>
      <c r="V589" s="4">
        <f>T589*(12*(1-1/'Sources &amp; Notes'!B$67))/(1/'Sources &amp; Notes'!B$67-1/('Sources &amp; Notes'!B$67^(13)))*365/354+X589*1.05*365</f>
        <v>368.27130636786546</v>
      </c>
      <c r="W589" s="4">
        <v>0.5770635987095889</v>
      </c>
      <c r="X589" s="4">
        <v>0.3341518215068493</v>
      </c>
      <c r="Y589" s="4">
        <f t="shared" si="121"/>
        <v>1.8701289039491373</v>
      </c>
      <c r="Z589" s="4">
        <f t="shared" si="105"/>
        <v>3.2296197294306461</v>
      </c>
    </row>
    <row r="590" spans="1:26" x14ac:dyDescent="0.25">
      <c r="A590" s="3">
        <v>1848</v>
      </c>
      <c r="B590" s="4">
        <v>3.1914893617021276</v>
      </c>
      <c r="C590" s="4">
        <v>2.2760716250668356</v>
      </c>
      <c r="D590" s="4">
        <v>1.0574430170475984</v>
      </c>
      <c r="E590" s="4">
        <f t="shared" si="99"/>
        <v>1.3354209262734851</v>
      </c>
      <c r="F590" s="4">
        <f t="shared" si="100"/>
        <v>2.8743994984220822</v>
      </c>
      <c r="G590" s="4">
        <v>10.35970179809069</v>
      </c>
      <c r="H590" s="4">
        <v>2.6392550209545043</v>
      </c>
      <c r="I590" s="4">
        <v>0.93073379524166056</v>
      </c>
      <c r="J590" s="4">
        <f t="shared" si="109"/>
        <v>3.7383210741340305</v>
      </c>
      <c r="K590" s="4">
        <f t="shared" si="110"/>
        <v>10.600649418007343</v>
      </c>
      <c r="O590" s="4">
        <v>1.2378227172662228</v>
      </c>
      <c r="P590" s="4">
        <v>1.29472008468532</v>
      </c>
      <c r="Q590" s="4">
        <v>0.53590409391711258</v>
      </c>
      <c r="R590" s="4">
        <f t="shared" si="102"/>
        <v>0.91052791432930347</v>
      </c>
      <c r="S590" s="4">
        <f t="shared" si="103"/>
        <v>2.1997943134413132</v>
      </c>
      <c r="T590" s="4">
        <v>211.3511</v>
      </c>
      <c r="U590" s="4">
        <f>T590*(12*(1-1/'Sources &amp; Notes'!B$67))/(1/'Sources &amp; Notes'!B$67-1/('Sources &amp; Notes'!B$67^(13)))*365/354+W590*1.05*365</f>
        <v>473.87344039581546</v>
      </c>
      <c r="V590" s="4">
        <f>T590*(12*(1-1/'Sources &amp; Notes'!B$67))/(1/'Sources &amp; Notes'!B$67-1/('Sources &amp; Notes'!B$67^(13)))*365/354+X590*1.05*365</f>
        <v>383.29919973786548</v>
      </c>
      <c r="W590" s="4">
        <v>0.60969555021643829</v>
      </c>
      <c r="X590" s="4">
        <v>0.37336354589041088</v>
      </c>
      <c r="Y590" s="4">
        <f t="shared" si="121"/>
        <v>1.8422655335670437</v>
      </c>
      <c r="Z590" s="4">
        <f t="shared" si="105"/>
        <v>3.0083844834241669</v>
      </c>
    </row>
    <row r="591" spans="1:26" x14ac:dyDescent="0.25">
      <c r="A591" s="3">
        <v>1849</v>
      </c>
      <c r="B591" s="4">
        <v>3.1645569620253164</v>
      </c>
      <c r="C591" s="4">
        <v>2.248691385542247</v>
      </c>
      <c r="D591" s="4">
        <v>1.0089498225997662</v>
      </c>
      <c r="E591" s="4">
        <f t="shared" si="99"/>
        <v>1.3402745226556219</v>
      </c>
      <c r="F591" s="4">
        <f t="shared" si="100"/>
        <v>2.9871294943009215</v>
      </c>
      <c r="G591" s="4">
        <v>9.8470242421976533</v>
      </c>
      <c r="H591" s="4">
        <v>2.4325177075201485</v>
      </c>
      <c r="I591" s="4">
        <v>0.82656095203627133</v>
      </c>
      <c r="J591" s="4">
        <f t="shared" si="109"/>
        <v>3.8553134873016535</v>
      </c>
      <c r="K591" s="4">
        <f t="shared" si="110"/>
        <v>11.345948901649777</v>
      </c>
      <c r="O591" s="4">
        <v>1.4582514773216453</v>
      </c>
      <c r="P591" s="4">
        <v>1.1536365321449868</v>
      </c>
      <c r="Q591" s="4">
        <v>0.51603963337800296</v>
      </c>
      <c r="R591" s="4">
        <f t="shared" si="102"/>
        <v>1.2038548468990198</v>
      </c>
      <c r="S591" s="4">
        <f t="shared" si="103"/>
        <v>2.6912873371592463</v>
      </c>
      <c r="T591" s="4">
        <v>211.3511</v>
      </c>
      <c r="U591" s="4">
        <f>T591*(12*(1-1/'Sources &amp; Notes'!B$67))/(1/'Sources &amp; Notes'!B$67-1/('Sources &amp; Notes'!B$67^(13)))*365/354+W591*1.05*365</f>
        <v>497.53832412081545</v>
      </c>
      <c r="V591" s="4">
        <f>T591*(12*(1-1/'Sources &amp; Notes'!B$67))/(1/'Sources &amp; Notes'!B$67-1/('Sources &amp; Notes'!B$67^(13)))*365/354+X591*1.05*365</f>
        <v>387.47237843286547</v>
      </c>
      <c r="W591" s="4">
        <v>0.67144345295616437</v>
      </c>
      <c r="X591" s="4">
        <v>0.38425246616438352</v>
      </c>
      <c r="Y591" s="4">
        <f t="shared" si="121"/>
        <v>1.6910585518569214</v>
      </c>
      <c r="Z591" s="4">
        <f t="shared" si="105"/>
        <v>2.9549587658966789</v>
      </c>
    </row>
    <row r="592" spans="1:26" x14ac:dyDescent="0.25">
      <c r="A592" s="3">
        <v>1850</v>
      </c>
      <c r="B592" s="4">
        <v>3.1690140845070425</v>
      </c>
      <c r="C592" s="4">
        <v>1.9907014713894728</v>
      </c>
      <c r="D592" s="4">
        <v>0.88504398333209411</v>
      </c>
      <c r="E592" s="4">
        <f t="shared" si="99"/>
        <v>1.5161030899348684</v>
      </c>
      <c r="F592" s="4">
        <f t="shared" si="100"/>
        <v>3.410122783444749</v>
      </c>
      <c r="G592" s="4">
        <v>8.9126890756648915</v>
      </c>
      <c r="H592" s="4">
        <v>2.3113738570581721</v>
      </c>
      <c r="I592" s="4">
        <v>0.77077588359334825</v>
      </c>
      <c r="J592" s="4">
        <f t="shared" si="109"/>
        <v>3.6723939246075017</v>
      </c>
      <c r="K592" s="4">
        <f t="shared" si="110"/>
        <v>11.012637383755182</v>
      </c>
      <c r="L592" s="4">
        <v>0.1047835</v>
      </c>
      <c r="M592" s="4">
        <v>4.0103175338284128E-2</v>
      </c>
      <c r="N592" s="4">
        <f>L592/M592/1.05</f>
        <v>2.4884266316074548</v>
      </c>
      <c r="O592" s="4">
        <v>1.7552773098959273</v>
      </c>
      <c r="P592" s="4">
        <v>1.1504480260396472</v>
      </c>
      <c r="Q592" s="4">
        <v>0.50878738351683428</v>
      </c>
      <c r="R592" s="4">
        <f t="shared" si="102"/>
        <v>1.4530797030840823</v>
      </c>
      <c r="S592" s="4">
        <f t="shared" si="103"/>
        <v>3.2856409774477986</v>
      </c>
      <c r="T592" s="4">
        <v>231.85650000000001</v>
      </c>
      <c r="U592" s="4">
        <f>T592*(12*(1-1/'Sources &amp; Notes'!B$67))/(1/'Sources &amp; Notes'!B$67-1/('Sources &amp; Notes'!B$67^(13)))*365/354+W592*1.05*365</f>
        <v>599.68750782639222</v>
      </c>
      <c r="V592" s="4">
        <f>T592*(12*(1-1/'Sources &amp; Notes'!B$67))/(1/'Sources &amp; Notes'!B$67-1/('Sources &amp; Notes'!B$67^(13)))*365/354+X592*1.05*365</f>
        <v>450.80151607434226</v>
      </c>
      <c r="W592" s="4">
        <v>0.87716845800273968</v>
      </c>
      <c r="X592" s="4">
        <v>0.48868576589041102</v>
      </c>
      <c r="Y592" s="4">
        <f t="shared" ref="Y592" si="122">U592/325/W592/1.05</f>
        <v>2.0034076855223644</v>
      </c>
      <c r="Z592" s="4">
        <f t="shared" si="105"/>
        <v>2.7032301244284258</v>
      </c>
    </row>
    <row r="593" spans="1:26" x14ac:dyDescent="0.25">
      <c r="A593" s="3">
        <v>1851</v>
      </c>
      <c r="B593" s="4">
        <v>3.2051282051282053</v>
      </c>
      <c r="C593" s="4">
        <v>2.0387357154225438</v>
      </c>
      <c r="D593" s="4">
        <v>0.85975797513372776</v>
      </c>
      <c r="E593" s="4">
        <f t="shared" si="99"/>
        <v>1.4972529442691387</v>
      </c>
      <c r="F593" s="4">
        <f t="shared" si="100"/>
        <v>3.5504213287794886</v>
      </c>
      <c r="G593" s="4">
        <v>9.0241637428942738</v>
      </c>
      <c r="H593" s="4">
        <v>2.2723761597766576</v>
      </c>
      <c r="I593" s="4">
        <v>0.78280755121567402</v>
      </c>
      <c r="J593" s="4">
        <f t="shared" si="109"/>
        <v>3.7821386318117418</v>
      </c>
      <c r="K593" s="4">
        <f t="shared" si="110"/>
        <v>10.978996876757801</v>
      </c>
      <c r="P593" s="4">
        <v>1.1711735514555803</v>
      </c>
      <c r="Q593" s="4">
        <v>0.51969921911262373</v>
      </c>
      <c r="T593" s="4">
        <v>231.85650000000001</v>
      </c>
      <c r="U593" s="4">
        <f>T593*(12*(1-1/'Sources &amp; Notes'!B$67))/(1/'Sources &amp; Notes'!B$67-1/('Sources &amp; Notes'!B$67^(13)))*365/354+W593*1.05*365</f>
        <v>471.77312924139233</v>
      </c>
      <c r="V593" s="4">
        <f>T593*(12*(1-1/'Sources &amp; Notes'!B$67))/(1/'Sources &amp; Notes'!B$67-1/('Sources &amp; Notes'!B$67^(13)))*365/354+X593*1.05*365</f>
        <v>390.22182655434227</v>
      </c>
      <c r="W593" s="4">
        <v>0.54340621772876718</v>
      </c>
      <c r="X593" s="4">
        <v>0.33061743054794518</v>
      </c>
      <c r="Y593" s="4">
        <f t="shared" ref="Y593:Y597" si="123">V593/325/W593/1.05</f>
        <v>2.1043321676028239</v>
      </c>
      <c r="Z593" s="4">
        <f t="shared" si="105"/>
        <v>3.4587020477016277</v>
      </c>
    </row>
    <row r="594" spans="1:26" x14ac:dyDescent="0.25">
      <c r="A594" s="3">
        <v>1852</v>
      </c>
      <c r="B594" s="4">
        <v>3.1824611032531824</v>
      </c>
      <c r="C594" s="4">
        <v>2.2563876405908516</v>
      </c>
      <c r="D594" s="4">
        <v>0.99883931137452608</v>
      </c>
      <c r="E594" s="4">
        <f t="shared" si="99"/>
        <v>1.3432600329427149</v>
      </c>
      <c r="F594" s="4">
        <f t="shared" si="100"/>
        <v>3.0344373733755923</v>
      </c>
      <c r="G594" s="4">
        <v>9.3928650555680644</v>
      </c>
      <c r="H594" s="4">
        <v>2.3120784233004312</v>
      </c>
      <c r="I594" s="4">
        <v>0.8105825865121189</v>
      </c>
      <c r="J594" s="4">
        <f t="shared" si="109"/>
        <v>3.8690667570168711</v>
      </c>
      <c r="K594" s="4">
        <f t="shared" si="110"/>
        <v>11.035995487763833</v>
      </c>
      <c r="O594" s="4">
        <v>1.7192154808959157</v>
      </c>
      <c r="P594" s="4">
        <v>1.1966563081860795</v>
      </c>
      <c r="Q594" s="4">
        <v>0.5271737443933856</v>
      </c>
      <c r="R594" s="4">
        <f t="shared" si="102"/>
        <v>1.3682692898896434</v>
      </c>
      <c r="S594" s="4">
        <f t="shared" si="103"/>
        <v>3.1058983768772701</v>
      </c>
      <c r="T594" s="4">
        <v>231.85650000000001</v>
      </c>
      <c r="U594" s="4">
        <f>T594*(12*(1-1/'Sources &amp; Notes'!B$67))/(1/'Sources &amp; Notes'!B$67-1/('Sources &amp; Notes'!B$67^(13)))*365/354+W594*1.05*365</f>
        <v>498.0405027513923</v>
      </c>
      <c r="V594" s="4">
        <f>T594*(12*(1-1/'Sources &amp; Notes'!B$67))/(1/'Sources &amp; Notes'!B$67-1/('Sources &amp; Notes'!B$67^(13)))*365/354+X594*1.05*365</f>
        <v>402.08439737934225</v>
      </c>
      <c r="W594" s="4">
        <v>0.61194470046849314</v>
      </c>
      <c r="X594" s="4">
        <v>0.36156999630136988</v>
      </c>
      <c r="Y594" s="4">
        <f t="shared" si="123"/>
        <v>1.9254506092587456</v>
      </c>
      <c r="Z594" s="4">
        <f t="shared" si="105"/>
        <v>3.2587584932451894</v>
      </c>
    </row>
    <row r="595" spans="1:26" x14ac:dyDescent="0.25">
      <c r="A595" s="3">
        <v>1853</v>
      </c>
      <c r="B595" s="4">
        <v>3.1779661016949152</v>
      </c>
      <c r="C595" s="4">
        <v>2.5866282977761608</v>
      </c>
      <c r="D595" s="4">
        <v>1.1590966506301352</v>
      </c>
      <c r="E595" s="4">
        <f t="shared" si="99"/>
        <v>1.1701079684192419</v>
      </c>
      <c r="F595" s="4">
        <f t="shared" si="100"/>
        <v>2.6112010425715368</v>
      </c>
      <c r="G595" s="4">
        <v>9.8269102392521059</v>
      </c>
      <c r="H595" s="4">
        <v>2.7063532361685909</v>
      </c>
      <c r="I595" s="4">
        <v>0.89832395339403448</v>
      </c>
      <c r="J595" s="4">
        <f t="shared" si="109"/>
        <v>3.4581450815602404</v>
      </c>
      <c r="K595" s="4">
        <f t="shared" si="110"/>
        <v>10.418248447301398</v>
      </c>
      <c r="O595" s="4">
        <v>1.5730117053689059</v>
      </c>
      <c r="P595" s="4">
        <v>1.21435972263144</v>
      </c>
      <c r="Q595" s="4">
        <v>0.53695351846622175</v>
      </c>
      <c r="R595" s="4">
        <f t="shared" si="102"/>
        <v>1.2336594817385114</v>
      </c>
      <c r="S595" s="4">
        <f t="shared" si="103"/>
        <v>2.7900113036690461</v>
      </c>
      <c r="T595" s="4">
        <v>231.85650000000001</v>
      </c>
      <c r="U595" s="4">
        <f>T595*(12*(1-1/'Sources &amp; Notes'!B$67))/(1/'Sources &amp; Notes'!B$67-1/('Sources &amp; Notes'!B$67^(13)))*365/354+W595*1.05*365</f>
        <v>544.04817296094234</v>
      </c>
      <c r="V595" s="4">
        <f>T595*(12*(1-1/'Sources &amp; Notes'!B$67))/(1/'Sources &amp; Notes'!B$67-1/('Sources &amp; Notes'!B$67^(13)))*365/354+X595*1.05*365</f>
        <v>424.39135878684226</v>
      </c>
      <c r="W595" s="4">
        <v>0.73199080669041094</v>
      </c>
      <c r="X595" s="4">
        <v>0.41977472273972605</v>
      </c>
      <c r="Y595" s="4">
        <f t="shared" si="123"/>
        <v>1.6989799189549517</v>
      </c>
      <c r="Z595" s="4">
        <f t="shared" si="105"/>
        <v>2.9626311782420967</v>
      </c>
    </row>
    <row r="596" spans="1:26" x14ac:dyDescent="0.25">
      <c r="A596" s="3">
        <v>1854</v>
      </c>
      <c r="B596" s="4">
        <v>3.1779661016949152</v>
      </c>
      <c r="C596" s="4">
        <v>3.8014507092631908</v>
      </c>
      <c r="D596" s="4">
        <v>1.6160621412526535</v>
      </c>
      <c r="E596" s="4">
        <f t="shared" si="99"/>
        <v>0.7961787785887714</v>
      </c>
      <c r="F596" s="4">
        <f t="shared" si="100"/>
        <v>1.8728452980283046</v>
      </c>
      <c r="G596" s="4">
        <v>11.050953945360297</v>
      </c>
      <c r="H596" s="4">
        <v>3.3423565050080715</v>
      </c>
      <c r="I596" s="4">
        <v>1.1121129473994944</v>
      </c>
      <c r="J596" s="4">
        <f t="shared" si="109"/>
        <v>3.1488915163389684</v>
      </c>
      <c r="K596" s="4">
        <f t="shared" si="110"/>
        <v>9.4637132566532216</v>
      </c>
      <c r="O596" s="4">
        <v>1.232840953204404</v>
      </c>
      <c r="P596" s="4">
        <v>1.3975955993899039</v>
      </c>
      <c r="Q596" s="4">
        <v>0.54558725978041844</v>
      </c>
      <c r="R596" s="4">
        <f t="shared" si="102"/>
        <v>0.84011014463668843</v>
      </c>
      <c r="S596" s="4">
        <f t="shared" si="103"/>
        <v>2.1520558262661837</v>
      </c>
      <c r="T596" s="4">
        <v>231.85650000000001</v>
      </c>
      <c r="U596" s="4">
        <f>T596*(12*(1-1/'Sources &amp; Notes'!B$67))/(1/'Sources &amp; Notes'!B$67-1/('Sources &amp; Notes'!B$67^(13)))*365/354+W596*1.05*365</f>
        <v>485.11398687639229</v>
      </c>
      <c r="V596" s="4">
        <f>T596*(12*(1-1/'Sources &amp; Notes'!B$67))/(1/'Sources &amp; Notes'!B$67-1/('Sources &amp; Notes'!B$67^(13)))*365/354+X596*1.05*365</f>
        <v>390.45524144934222</v>
      </c>
      <c r="W596" s="4">
        <v>0.57821602238630143</v>
      </c>
      <c r="X596" s="4">
        <v>0.331226471369863</v>
      </c>
      <c r="Y596" s="4">
        <f t="shared" si="123"/>
        <v>1.9788299518443839</v>
      </c>
      <c r="Z596" s="4">
        <f t="shared" si="105"/>
        <v>3.4544074300652095</v>
      </c>
    </row>
    <row r="597" spans="1:26" x14ac:dyDescent="0.25">
      <c r="A597" s="3">
        <v>1855</v>
      </c>
      <c r="B597" s="4">
        <v>3.2051282051282053</v>
      </c>
      <c r="C597" s="4">
        <v>3.8682786281247599</v>
      </c>
      <c r="D597" s="4">
        <v>1.6033517555344352</v>
      </c>
      <c r="E597" s="4">
        <f t="shared" si="99"/>
        <v>0.78911147462581466</v>
      </c>
      <c r="F597" s="4">
        <f t="shared" si="100"/>
        <v>1.9038261828488039</v>
      </c>
      <c r="G597" s="4">
        <v>11.276724119689767</v>
      </c>
      <c r="H597" s="4">
        <v>3.4424200564086496</v>
      </c>
      <c r="I597" s="4">
        <v>1.1334618189672592</v>
      </c>
      <c r="J597" s="4">
        <f t="shared" si="109"/>
        <v>3.1198218348901237</v>
      </c>
      <c r="K597" s="4">
        <f t="shared" si="110"/>
        <v>9.4751645596962284</v>
      </c>
      <c r="P597" s="4">
        <v>1.4294651800913909</v>
      </c>
      <c r="Q597" s="4">
        <v>0.55562115297218828</v>
      </c>
      <c r="T597" s="4">
        <v>256.2518</v>
      </c>
      <c r="U597" s="4">
        <f>T597*(12*(1-1/'Sources &amp; Notes'!B$67))/(1/'Sources &amp; Notes'!B$67-1/('Sources &amp; Notes'!B$67^(13)))*365/354+W597*1.05*365</f>
        <v>509.73644500318323</v>
      </c>
      <c r="V597" s="4">
        <f>T597*(12*(1-1/'Sources &amp; Notes'!B$67))/(1/'Sources &amp; Notes'!B$67-1/('Sources &amp; Notes'!B$67^(13)))*365/354+X597*1.05*365</f>
        <v>416.50972479523324</v>
      </c>
      <c r="W597" s="4">
        <v>0.57011786364109596</v>
      </c>
      <c r="X597" s="4">
        <v>0.3268648428767123</v>
      </c>
      <c r="Y597" s="4">
        <f t="shared" si="123"/>
        <v>2.1408578750474518</v>
      </c>
      <c r="Z597" s="4">
        <f t="shared" si="105"/>
        <v>3.7340856463466046</v>
      </c>
    </row>
    <row r="598" spans="1:26" x14ac:dyDescent="0.25">
      <c r="A598" s="3">
        <v>1856</v>
      </c>
      <c r="B598" s="4">
        <v>3.2281205164992826</v>
      </c>
      <c r="C598" s="4">
        <v>3.8037181942372684</v>
      </c>
      <c r="D598" s="4">
        <v>1.5564132204151411</v>
      </c>
      <c r="E598" s="4">
        <f t="shared" si="99"/>
        <v>0.80826189925475422</v>
      </c>
      <c r="F598" s="4">
        <f t="shared" si="100"/>
        <v>1.9753112165701379</v>
      </c>
      <c r="G598" s="4">
        <v>11.465331029829693</v>
      </c>
      <c r="H598" s="4">
        <v>3.4209345598346186</v>
      </c>
      <c r="I598" s="4">
        <v>1.088996423235308</v>
      </c>
      <c r="J598" s="4">
        <f t="shared" si="109"/>
        <v>3.1919239303075044</v>
      </c>
      <c r="K598" s="4">
        <f t="shared" si="110"/>
        <v>10.026996097114504</v>
      </c>
      <c r="O598" s="4">
        <v>0.82555650734235519</v>
      </c>
      <c r="P598" s="4">
        <v>1.3811927802605417</v>
      </c>
      <c r="Q598" s="4">
        <v>0.56179079541090993</v>
      </c>
      <c r="R598" s="4">
        <f t="shared" si="102"/>
        <v>0.56925021904523088</v>
      </c>
      <c r="S598" s="4">
        <f t="shared" si="103"/>
        <v>1.3995321730608334</v>
      </c>
      <c r="T598" s="4">
        <v>256.2518</v>
      </c>
      <c r="U598" s="4">
        <f>T598*(12*(1-1/'Sources &amp; Notes'!B$67))/(1/'Sources &amp; Notes'!B$67-1/('Sources &amp; Notes'!B$67^(13)))*365/354+W598*1.05*365</f>
        <v>499.55273279773326</v>
      </c>
      <c r="V598" s="4">
        <f>T598*(12*(1-1/'Sources &amp; Notes'!B$67))/(1/'Sources &amp; Notes'!B$67-1/('Sources &amp; Notes'!B$67^(13)))*365/354+X598*1.05*365</f>
        <v>404.27874335773322</v>
      </c>
      <c r="W598" s="4">
        <v>0.54354588136986304</v>
      </c>
      <c r="X598" s="4">
        <v>0.29495099698630134</v>
      </c>
      <c r="Y598" s="4">
        <f t="shared" ref="Y598" si="124">U598/325/W598/1.05</f>
        <v>2.693223961870379</v>
      </c>
      <c r="Z598" s="4">
        <f t="shared" si="105"/>
        <v>4.0165981004978182</v>
      </c>
    </row>
    <row r="599" spans="1:26" x14ac:dyDescent="0.25">
      <c r="A599" s="3">
        <v>1857</v>
      </c>
      <c r="B599" s="4">
        <v>3.2051282051282053</v>
      </c>
      <c r="C599" s="4">
        <v>2.9787007621525716</v>
      </c>
      <c r="D599" s="4">
        <v>1.2500533338845579</v>
      </c>
      <c r="E599" s="4">
        <f t="shared" si="99"/>
        <v>1.0247766715234421</v>
      </c>
      <c r="F599" s="4">
        <f t="shared" si="100"/>
        <v>2.4418982532668085</v>
      </c>
      <c r="G599" s="4">
        <v>10.95589293767426</v>
      </c>
      <c r="H599" s="4">
        <v>2.9666024300607914</v>
      </c>
      <c r="I599" s="4">
        <v>1.0167713745780365</v>
      </c>
      <c r="J599" s="4">
        <f t="shared" si="109"/>
        <v>3.5172167474939151</v>
      </c>
      <c r="K599" s="4">
        <f t="shared" si="110"/>
        <v>10.26207465222571</v>
      </c>
      <c r="O599" s="4">
        <v>0.99524039955646737</v>
      </c>
      <c r="P599" s="4">
        <v>1.3030848776044548</v>
      </c>
      <c r="Q599" s="4">
        <v>0.57021944036774252</v>
      </c>
      <c r="R599" s="4">
        <f t="shared" si="102"/>
        <v>0.72738776718833409</v>
      </c>
      <c r="S599" s="4">
        <f t="shared" si="103"/>
        <v>1.662251288672844</v>
      </c>
      <c r="T599" s="4">
        <v>256.2518</v>
      </c>
      <c r="U599" s="4">
        <f>T599*(12*(1-1/'Sources &amp; Notes'!B$67))/(1/'Sources &amp; Notes'!B$67-1/('Sources &amp; Notes'!B$67^(13)))*365/354+W599*1.05*365</f>
        <v>550.24910440228314</v>
      </c>
      <c r="V599" s="4">
        <f>T599*(12*(1-1/'Sources &amp; Notes'!B$67))/(1/'Sources &amp; Notes'!B$67-1/('Sources &amp; Notes'!B$67^(13)))*365/354+X599*1.05*365</f>
        <v>427.95655893523326</v>
      </c>
      <c r="W599" s="4">
        <v>0.67582604211232877</v>
      </c>
      <c r="X599" s="4">
        <v>0.35673264232876717</v>
      </c>
      <c r="Y599" s="4">
        <f t="shared" ref="Y599:Y603" si="125">V599/325/W599/1.05</f>
        <v>1.8556330715952507</v>
      </c>
      <c r="Z599" s="4">
        <f t="shared" si="105"/>
        <v>3.5154763135838536</v>
      </c>
    </row>
    <row r="600" spans="1:26" x14ac:dyDescent="0.25">
      <c r="A600" s="3">
        <v>1858</v>
      </c>
      <c r="B600" s="4">
        <v>3.2005689900426741</v>
      </c>
      <c r="C600" s="4">
        <v>2.4458777473800297</v>
      </c>
      <c r="D600" s="4">
        <v>0.99428629520368261</v>
      </c>
      <c r="E600" s="4">
        <f t="shared" si="99"/>
        <v>1.2462441944054268</v>
      </c>
      <c r="F600" s="4">
        <f t="shared" si="100"/>
        <v>3.0656773180941408</v>
      </c>
      <c r="G600" s="4">
        <v>10.770692134384104</v>
      </c>
      <c r="H600" s="4">
        <v>2.6002848123371303</v>
      </c>
      <c r="I600" s="4">
        <v>0.96541800922929832</v>
      </c>
      <c r="J600" s="4">
        <f t="shared" si="109"/>
        <v>3.9448763397295226</v>
      </c>
      <c r="K600" s="4">
        <f t="shared" si="110"/>
        <v>10.625244127086109</v>
      </c>
      <c r="O600" s="4">
        <v>0.97565769049551065</v>
      </c>
      <c r="P600" s="4">
        <v>1.4993893877482618</v>
      </c>
      <c r="Q600" s="4">
        <v>0.57958025388375922</v>
      </c>
      <c r="R600" s="4">
        <f t="shared" si="102"/>
        <v>0.61971747170183489</v>
      </c>
      <c r="S600" s="4">
        <f t="shared" si="103"/>
        <v>1.6032254277908424</v>
      </c>
      <c r="T600" s="4">
        <v>256.2518</v>
      </c>
      <c r="U600" s="4">
        <f>T600*(12*(1-1/'Sources &amp; Notes'!B$67))/(1/'Sources &amp; Notes'!B$67-1/('Sources &amp; Notes'!B$67^(13)))*365/354+W600*1.05*365</f>
        <v>599.82588311773316</v>
      </c>
      <c r="V600" s="4">
        <f>T600*(12*(1-1/'Sources &amp; Notes'!B$67))/(1/'Sources &amp; Notes'!B$67-1/('Sources &amp; Notes'!B$67^(13)))*365/354+X600*1.05*365</f>
        <v>458.67148858273322</v>
      </c>
      <c r="W600" s="4">
        <v>0.80518489068493149</v>
      </c>
      <c r="X600" s="4">
        <v>0.43687596821917807</v>
      </c>
      <c r="Y600" s="4">
        <f t="shared" si="125"/>
        <v>1.6692964433196975</v>
      </c>
      <c r="Z600" s="4">
        <f t="shared" si="105"/>
        <v>3.0765992455799092</v>
      </c>
    </row>
    <row r="601" spans="1:26" x14ac:dyDescent="0.25">
      <c r="A601" s="3">
        <v>1859</v>
      </c>
      <c r="B601" s="4">
        <v>3.0925666199158486</v>
      </c>
      <c r="C601" s="4">
        <v>2.9471189443675954</v>
      </c>
      <c r="D601" s="4">
        <v>1.1362093284050727</v>
      </c>
      <c r="E601" s="4">
        <f t="shared" si="99"/>
        <v>0.99938332940580143</v>
      </c>
      <c r="F601" s="4">
        <f t="shared" si="100"/>
        <v>2.5922173574401093</v>
      </c>
      <c r="G601" s="4">
        <v>11.078892619946133</v>
      </c>
      <c r="H601" s="4">
        <v>2.5660817709325126</v>
      </c>
      <c r="I601" s="4">
        <v>0.93025189173927858</v>
      </c>
      <c r="J601" s="4">
        <f t="shared" si="109"/>
        <v>4.1118433653329207</v>
      </c>
      <c r="K601" s="4">
        <f t="shared" si="110"/>
        <v>11.342440040603346</v>
      </c>
      <c r="P601" s="4">
        <v>1.6876439470802216</v>
      </c>
      <c r="Q601" s="4">
        <v>0.58441232374526841</v>
      </c>
      <c r="T601" s="4">
        <v>256.2518</v>
      </c>
      <c r="U601" s="4">
        <f>T601*(12*(1-1/'Sources &amp; Notes'!B$67))/(1/'Sources &amp; Notes'!B$67-1/('Sources &amp; Notes'!B$67^(13)))*365/354+W601*1.05*365</f>
        <v>585.63936815728323</v>
      </c>
      <c r="V601" s="4">
        <f>T601*(12*(1-1/'Sources &amp; Notes'!B$67))/(1/'Sources &amp; Notes'!B$67-1/('Sources &amp; Notes'!B$67^(13)))*365/354+X601*1.05*365</f>
        <v>453.65511699523324</v>
      </c>
      <c r="W601" s="4">
        <v>0.76816854375616439</v>
      </c>
      <c r="X601" s="4">
        <v>0.42378693602739725</v>
      </c>
      <c r="Y601" s="4">
        <f t="shared" si="125"/>
        <v>1.7305997427787119</v>
      </c>
      <c r="Z601" s="4">
        <f t="shared" si="105"/>
        <v>3.1369355004118677</v>
      </c>
    </row>
    <row r="602" spans="1:26" x14ac:dyDescent="0.25">
      <c r="A602" s="3">
        <v>1860</v>
      </c>
      <c r="B602" s="4">
        <v>3.3846704871060171</v>
      </c>
      <c r="C602" s="4">
        <v>3.0072624113478388</v>
      </c>
      <c r="D602" s="4">
        <v>1.1696980421347469</v>
      </c>
      <c r="E602" s="4">
        <f t="shared" si="99"/>
        <v>1.0719036988065758</v>
      </c>
      <c r="F602" s="4">
        <f t="shared" si="100"/>
        <v>2.7558357677702174</v>
      </c>
      <c r="G602" s="4">
        <v>10.305318422992597</v>
      </c>
      <c r="H602" s="4">
        <v>2.9770617589311614</v>
      </c>
      <c r="I602" s="4">
        <v>1.0499598910993959</v>
      </c>
      <c r="J602" s="4">
        <f t="shared" si="109"/>
        <v>3.2967367723679146</v>
      </c>
      <c r="K602" s="4">
        <f t="shared" si="110"/>
        <v>9.3475846624978853</v>
      </c>
      <c r="L602" s="4">
        <v>0.1318445</v>
      </c>
      <c r="M602" s="4">
        <v>4.2373612200325206E-2</v>
      </c>
      <c r="N602" s="4">
        <f>L602/M602/1.05</f>
        <v>2.9633109842645604</v>
      </c>
      <c r="P602" s="4">
        <v>1.6418094700097885</v>
      </c>
      <c r="Q602" s="4">
        <v>0.59147734085863279</v>
      </c>
      <c r="T602" s="4">
        <v>314.15109999999999</v>
      </c>
      <c r="U602" s="4">
        <f>T602*(12*(1-1/'Sources &amp; Notes'!B$67))/(1/'Sources &amp; Notes'!B$67-1/('Sources &amp; Notes'!B$67^(13)))*365/354+W602*1.05*365</f>
        <v>731.89630048854406</v>
      </c>
      <c r="V602" s="4">
        <f>T602*(12*(1-1/'Sources &amp; Notes'!B$67))/(1/'Sources &amp; Notes'!B$67-1/('Sources &amp; Notes'!B$67^(13)))*365/354+X602*1.05*365</f>
        <v>568.06386370059397</v>
      </c>
      <c r="W602" s="4">
        <v>0.9780900937780822</v>
      </c>
      <c r="X602" s="4">
        <v>0.55060819739726019</v>
      </c>
      <c r="Y602" s="4">
        <f t="shared" si="125"/>
        <v>1.701945476632057</v>
      </c>
      <c r="Z602" s="4">
        <f t="shared" si="105"/>
        <v>3.0233040821279182</v>
      </c>
    </row>
    <row r="603" spans="1:26" x14ac:dyDescent="0.25">
      <c r="A603" s="3">
        <v>1861</v>
      </c>
      <c r="G603" s="4">
        <v>10.791641839120789</v>
      </c>
      <c r="H603" s="4">
        <v>3.0609217083398601</v>
      </c>
      <c r="I603" s="4">
        <v>1.0418431618091861</v>
      </c>
      <c r="J603" s="4">
        <f t="shared" si="109"/>
        <v>3.3577317918628808</v>
      </c>
      <c r="K603" s="4">
        <f t="shared" si="110"/>
        <v>9.8649724922592164</v>
      </c>
      <c r="P603" s="4">
        <v>1.6807615652159182</v>
      </c>
      <c r="Q603" s="4">
        <v>0.60307885309016895</v>
      </c>
      <c r="T603" s="4">
        <v>314.15109999999999</v>
      </c>
      <c r="U603" s="4">
        <f>T603*(12*(1-1/'Sources &amp; Notes'!B$67))/(1/'Sources &amp; Notes'!B$67-1/('Sources &amp; Notes'!B$67^(13)))*365/354+W603*1.05*365</f>
        <v>708.31718643354407</v>
      </c>
      <c r="V603" s="4">
        <f>T603*(12*(1-1/'Sources &amp; Notes'!B$67))/(1/'Sources &amp; Notes'!B$67-1/('Sources &amp; Notes'!B$67^(13)))*365/354+X603*1.05*365</f>
        <v>569.00236577559394</v>
      </c>
      <c r="W603" s="4">
        <v>0.91656598665479461</v>
      </c>
      <c r="X603" s="4">
        <v>0.55305699602739733</v>
      </c>
      <c r="Y603" s="4">
        <f t="shared" si="125"/>
        <v>1.8191883883456765</v>
      </c>
      <c r="Z603" s="4">
        <f t="shared" si="105"/>
        <v>3.0148903495516053</v>
      </c>
    </row>
    <row r="604" spans="1:26" x14ac:dyDescent="0.25">
      <c r="A604" s="3">
        <v>1862</v>
      </c>
      <c r="G604" s="4">
        <v>11.000291298553407</v>
      </c>
      <c r="H604" s="4">
        <v>2.8602366285538454</v>
      </c>
      <c r="I604" s="4">
        <v>0.9795784601218851</v>
      </c>
      <c r="J604" s="4">
        <f t="shared" si="109"/>
        <v>3.6627976156927855</v>
      </c>
      <c r="K604" s="4">
        <f t="shared" si="110"/>
        <v>10.69487369299714</v>
      </c>
      <c r="P604" s="4">
        <v>1.5414406883729028</v>
      </c>
      <c r="Q604" s="4">
        <v>0.61072121879711871</v>
      </c>
      <c r="T604" s="4">
        <v>314.15109999999999</v>
      </c>
      <c r="U604" s="4">
        <f>T604*(12*(1-1/'Sources &amp; Notes'!B$67))/(1/'Sources &amp; Notes'!B$67-1/('Sources &amp; Notes'!B$67^(13)))*365/354+W604*1.05*365</f>
        <v>813.06334576359404</v>
      </c>
      <c r="V604" s="4">
        <f>T604*(12*(1-1/'Sources &amp; Notes'!B$67))/(1/'Sources &amp; Notes'!B$67-1/('Sources &amp; Notes'!B$67^(13)))*365/354+X604*1.05*365</f>
        <v>631.46776158309399</v>
      </c>
      <c r="W604" s="4">
        <v>1.1898762523561646</v>
      </c>
      <c r="X604" s="4">
        <v>0.71604563479452066</v>
      </c>
      <c r="Y604" s="4">
        <f t="shared" ref="Y604" si="126">U604/325/W604/1.05</f>
        <v>2.0023958006648783</v>
      </c>
      <c r="Z604" s="4">
        <f t="shared" si="105"/>
        <v>2.5842696178562576</v>
      </c>
    </row>
    <row r="605" spans="1:26" x14ac:dyDescent="0.25">
      <c r="A605" s="3">
        <v>1863</v>
      </c>
      <c r="G605" s="4">
        <v>10.60519861548333</v>
      </c>
      <c r="H605" s="4">
        <v>2.5873088272151148</v>
      </c>
      <c r="I605" s="4">
        <v>0.91785176091001641</v>
      </c>
      <c r="J605" s="4">
        <f t="shared" si="109"/>
        <v>3.9037431679443726</v>
      </c>
      <c r="K605" s="4">
        <f t="shared" si="110"/>
        <v>11.004161660690395</v>
      </c>
      <c r="P605" s="4">
        <v>1.5804227692704074</v>
      </c>
      <c r="Q605" s="4">
        <v>0.62176861978081932</v>
      </c>
      <c r="T605" s="4">
        <v>314.15109999999999</v>
      </c>
      <c r="U605" s="4">
        <f>T605*(12*(1-1/'Sources &amp; Notes'!B$67))/(1/'Sources &amp; Notes'!B$67-1/('Sources &amp; Notes'!B$67^(13)))*365/354+W605*1.05*365</f>
        <v>785.96106138309392</v>
      </c>
      <c r="V605" s="4">
        <f>T605*(12*(1-1/'Sources &amp; Notes'!B$67))/(1/'Sources &amp; Notes'!B$67-1/('Sources &amp; Notes'!B$67^(13)))*365/354+X605*1.05*365</f>
        <v>607.31350404309399</v>
      </c>
      <c r="W605" s="4">
        <v>1.119159267671233</v>
      </c>
      <c r="X605" s="4">
        <v>0.65302082712328768</v>
      </c>
      <c r="Y605" s="4">
        <f t="shared" ref="Y605:Y609" si="127">V605/325/W605/1.05</f>
        <v>1.5901876733097435</v>
      </c>
      <c r="Z605" s="4">
        <f t="shared" si="105"/>
        <v>2.7252932800949687</v>
      </c>
    </row>
    <row r="606" spans="1:26" x14ac:dyDescent="0.25">
      <c r="A606" s="3">
        <v>1864</v>
      </c>
      <c r="G606" s="4">
        <v>10.432866682446445</v>
      </c>
      <c r="H606" s="4">
        <v>2.4564597677465843</v>
      </c>
      <c r="I606" s="4">
        <v>0.89147472432144015</v>
      </c>
      <c r="J606" s="4">
        <f t="shared" si="109"/>
        <v>4.0448712564124865</v>
      </c>
      <c r="K606" s="4">
        <f t="shared" si="110"/>
        <v>11.145648032427214</v>
      </c>
      <c r="P606" s="4">
        <v>1.5043093755145167</v>
      </c>
      <c r="Q606" s="4">
        <v>0.63891777904858615</v>
      </c>
      <c r="T606" s="4">
        <v>314.15109999999999</v>
      </c>
      <c r="U606" s="4">
        <f>T606*(12*(1-1/'Sources &amp; Notes'!B$67))/(1/'Sources &amp; Notes'!B$67-1/('Sources &amp; Notes'!B$67^(13)))*365/354+W606*1.05*365</f>
        <v>945.98635527309386</v>
      </c>
      <c r="V606" s="4">
        <f>T606*(12*(1-1/'Sources &amp; Notes'!B$67))/(1/'Sources &amp; Notes'!B$67-1/('Sources &amp; Notes'!B$67^(13)))*365/354+X606*1.05*365</f>
        <v>670.20544518309396</v>
      </c>
      <c r="W606" s="4">
        <v>1.53670732739726</v>
      </c>
      <c r="X606" s="4">
        <v>0.81712243479452051</v>
      </c>
      <c r="Y606" s="4">
        <f t="shared" si="127"/>
        <v>1.2780390680266636</v>
      </c>
      <c r="Z606" s="4">
        <f t="shared" si="105"/>
        <v>2.4035223081721084</v>
      </c>
    </row>
    <row r="607" spans="1:26" x14ac:dyDescent="0.25">
      <c r="A607" s="3">
        <v>1865</v>
      </c>
      <c r="G607" s="4">
        <v>10.748039513963525</v>
      </c>
      <c r="H607" s="4">
        <v>2.6354462210861564</v>
      </c>
      <c r="I607" s="4">
        <v>0.95342533308362498</v>
      </c>
      <c r="J607" s="4">
        <f t="shared" si="109"/>
        <v>3.8840588081960532</v>
      </c>
      <c r="K607" s="4">
        <f t="shared" si="110"/>
        <v>10.736266127343262</v>
      </c>
      <c r="P607" s="4">
        <v>1.4777766947557469</v>
      </c>
      <c r="Q607" s="4">
        <v>0.65948188281759945</v>
      </c>
      <c r="T607" s="4">
        <v>603.01459999999997</v>
      </c>
      <c r="U607" s="4">
        <f>T607*(12*(1-1/'Sources &amp; Notes'!B$67))/(1/'Sources &amp; Notes'!B$67-1/('Sources &amp; Notes'!B$67^(13)))*365/354+W607*1.05*365</f>
        <v>1709.7039092088842</v>
      </c>
      <c r="V607" s="4">
        <f>T607*(12*(1-1/'Sources &amp; Notes'!B$67))/(1/'Sources &amp; Notes'!B$67-1/('Sources &amp; Notes'!B$67^(13)))*365/354+X607*1.05*365</f>
        <v>1223.2167871683841</v>
      </c>
      <c r="W607" s="4">
        <v>2.6728181904383561</v>
      </c>
      <c r="X607" s="4">
        <v>1.4034453997260274</v>
      </c>
      <c r="Y607" s="4">
        <f t="shared" si="127"/>
        <v>1.3411005920490278</v>
      </c>
      <c r="Z607" s="4">
        <f t="shared" si="105"/>
        <v>2.5540844398620988</v>
      </c>
    </row>
    <row r="608" spans="1:26" x14ac:dyDescent="0.25">
      <c r="A608" s="3">
        <v>1866</v>
      </c>
      <c r="G608" s="4">
        <v>11.339869798597823</v>
      </c>
      <c r="H608" s="4">
        <v>2.9938442106104053</v>
      </c>
      <c r="I608" s="4">
        <v>1.0492566997405866</v>
      </c>
      <c r="J608" s="4">
        <f t="shared" si="109"/>
        <v>3.607360717163917</v>
      </c>
      <c r="K608" s="4">
        <f t="shared" si="110"/>
        <v>10.292882572334019</v>
      </c>
      <c r="P608" s="4">
        <v>1.5362952580534166</v>
      </c>
      <c r="Q608" s="4">
        <v>0.68099494430198793</v>
      </c>
      <c r="T608" s="4">
        <v>603.01459999999997</v>
      </c>
      <c r="U608" s="4">
        <f>T608*(12*(1-1/'Sources &amp; Notes'!B$67))/(1/'Sources &amp; Notes'!B$67-1/('Sources &amp; Notes'!B$67^(13)))*365/354+W608*1.05*365</f>
        <v>3601.4111715033841</v>
      </c>
      <c r="V608" s="4">
        <f>T608*(12*(1-1/'Sources &amp; Notes'!B$67))/(1/'Sources &amp; Notes'!B$67-1/('Sources &amp; Notes'!B$67^(13)))*365/354+X608*1.05*365</f>
        <v>2125.0323303633841</v>
      </c>
      <c r="W608" s="4">
        <v>7.608779735890411</v>
      </c>
      <c r="X608" s="4">
        <v>3.7565192241095895</v>
      </c>
      <c r="Y608" s="4">
        <f t="shared" si="127"/>
        <v>0.81842308283998388</v>
      </c>
      <c r="Z608" s="4">
        <f t="shared" si="105"/>
        <v>1.6577050712615125</v>
      </c>
    </row>
    <row r="609" spans="1:26" x14ac:dyDescent="0.25">
      <c r="A609" s="3">
        <v>1867</v>
      </c>
      <c r="G609" s="4">
        <v>11.965019402538987</v>
      </c>
      <c r="H609" s="4">
        <v>3.4333062543632664</v>
      </c>
      <c r="I609" s="4">
        <v>1.1446586758018624</v>
      </c>
      <c r="J609" s="4">
        <f t="shared" si="109"/>
        <v>3.3190329465554753</v>
      </c>
      <c r="K609" s="4">
        <f t="shared" si="110"/>
        <v>9.9551567770750413</v>
      </c>
      <c r="P609" s="4">
        <v>1.5761127243083686</v>
      </c>
      <c r="Q609" s="4">
        <v>0.69705958046646832</v>
      </c>
      <c r="T609" s="4">
        <v>603.01459999999997</v>
      </c>
      <c r="U609" s="4">
        <f>T609*(12*(1-1/'Sources &amp; Notes'!B$67))/(1/'Sources &amp; Notes'!B$67-1/('Sources &amp; Notes'!B$67^(13)))*365/354+W609*1.05*365</f>
        <v>2479.8471545733846</v>
      </c>
      <c r="V609" s="4">
        <f>T609*(12*(1-1/'Sources &amp; Notes'!B$67))/(1/'Sources &amp; Notes'!B$67-1/('Sources &amp; Notes'!B$67^(13)))*365/354+X609*1.05*365</f>
        <v>1757.475443673384</v>
      </c>
      <c r="W609" s="4">
        <v>4.6823243753424659</v>
      </c>
      <c r="X609" s="4">
        <v>2.7974666821917809</v>
      </c>
      <c r="Y609" s="4">
        <f t="shared" si="127"/>
        <v>1.0999048287582587</v>
      </c>
      <c r="Z609" s="4">
        <f t="shared" ref="Z609:Z631" si="128">V609/325/X609/1.05</f>
        <v>1.8409910734724555</v>
      </c>
    </row>
    <row r="610" spans="1:26" x14ac:dyDescent="0.25">
      <c r="A610" s="3">
        <v>1868</v>
      </c>
      <c r="G610" s="4">
        <v>12.301465042356275</v>
      </c>
      <c r="H610" s="4">
        <v>3.1816164085863297</v>
      </c>
      <c r="I610" s="4">
        <v>1.14439616791264</v>
      </c>
      <c r="J610" s="4">
        <f t="shared" si="109"/>
        <v>3.6823046804456943</v>
      </c>
      <c r="K610" s="4">
        <f t="shared" si="110"/>
        <v>10.237434658741888</v>
      </c>
      <c r="P610" s="4">
        <v>1.5921081345447348</v>
      </c>
      <c r="Q610" s="4">
        <v>0.71698251154557058</v>
      </c>
      <c r="T610" s="4">
        <v>10.3332</v>
      </c>
      <c r="U610" s="4">
        <f>T610*(12*(1-1/'Sources &amp; Notes'!B$67))/(1/'Sources &amp; Notes'!B$67-1/('Sources &amp; Notes'!B$67^(13)))*365/354+W610*1.05*365</f>
        <v>29.859622910040059</v>
      </c>
      <c r="V610" s="4">
        <f>T610*(12*(1-1/'Sources &amp; Notes'!B$67))/(1/'Sources &amp; Notes'!B$67-1/('Sources &amp; Notes'!B$67^(13)))*365/354+X610*1.05*365</f>
        <v>21.990956327340058</v>
      </c>
      <c r="W610" s="4">
        <v>4.7268347545205473E-2</v>
      </c>
      <c r="X610" s="4">
        <v>2.6736927890410954E-2</v>
      </c>
      <c r="Y610" s="4">
        <f t="shared" ref="Y610" si="129">U610/325/W610/1.05</f>
        <v>1.8511484115797749</v>
      </c>
      <c r="Z610" s="4">
        <f t="shared" si="128"/>
        <v>2.410238121901509</v>
      </c>
    </row>
    <row r="611" spans="1:26" x14ac:dyDescent="0.25">
      <c r="A611" s="3">
        <v>1869</v>
      </c>
      <c r="G611" s="4">
        <v>11.833542420601033</v>
      </c>
      <c r="H611" s="4">
        <v>2.7689756147274749</v>
      </c>
      <c r="I611" s="4">
        <v>1.0277422110575867</v>
      </c>
      <c r="J611" s="4">
        <f t="shared" si="109"/>
        <v>4.0701118278651283</v>
      </c>
      <c r="K611" s="4">
        <f t="shared" si="110"/>
        <v>10.965824191433281</v>
      </c>
      <c r="P611" s="4">
        <v>1.6177555612392267</v>
      </c>
      <c r="Q611" s="4">
        <v>0.73690544262467317</v>
      </c>
      <c r="T611" s="4">
        <v>10.3332</v>
      </c>
      <c r="U611" s="4">
        <f>T611*(12*(1-1/'Sources &amp; Notes'!B$67))/(1/'Sources &amp; Notes'!B$67-1/('Sources &amp; Notes'!B$67^(13)))*365/354+W611*1.05*365</f>
        <v>36.373928544240066</v>
      </c>
      <c r="V611" s="4">
        <f>T611*(12*(1-1/'Sources &amp; Notes'!B$67))/(1/'Sources &amp; Notes'!B$67-1/('Sources &amp; Notes'!B$67^(13)))*365/354+X611*1.05*365</f>
        <v>25.349769512340064</v>
      </c>
      <c r="W611" s="4">
        <v>6.4265883446575356E-2</v>
      </c>
      <c r="X611" s="4">
        <v>3.550095446575343E-2</v>
      </c>
      <c r="Y611" s="4">
        <f t="shared" ref="Y611:Y615" si="130">V611/325/W611/1.05</f>
        <v>1.1559016212039444</v>
      </c>
      <c r="Z611" s="4">
        <f t="shared" si="128"/>
        <v>2.0924800468579074</v>
      </c>
    </row>
    <row r="612" spans="1:26" x14ac:dyDescent="0.25">
      <c r="A612" s="3">
        <v>1870</v>
      </c>
      <c r="H612" s="4">
        <v>2.739227939846693</v>
      </c>
      <c r="I612" s="4">
        <v>0.96596458892617609</v>
      </c>
      <c r="L612" s="4">
        <v>0.2305294</v>
      </c>
      <c r="M612" s="4">
        <v>4.562784329007704E-2</v>
      </c>
      <c r="N612" s="4">
        <f>L612/M612/1.05</f>
        <v>4.8117945905972013</v>
      </c>
      <c r="O612" s="4">
        <v>2.8135775862068964</v>
      </c>
      <c r="P612" s="4">
        <v>1.6385644771915062</v>
      </c>
      <c r="Q612" s="4">
        <v>0.750803342815754</v>
      </c>
      <c r="R612" s="4">
        <f t="shared" ref="R612:R650" si="131">O612/P612/1.05</f>
        <v>1.635332474521995</v>
      </c>
      <c r="S612" s="4">
        <f t="shared" ref="S612:S650" si="132">O612/Q612/1.05</f>
        <v>3.5689741219053075</v>
      </c>
      <c r="T612" s="4">
        <v>8.7934750000000008</v>
      </c>
      <c r="U612" s="4">
        <f>T612*(12*(1-1/'Sources &amp; Notes'!B$67))/(1/'Sources &amp; Notes'!B$67-1/('Sources &amp; Notes'!B$67^(13)))*365/354+W612*1.05*365</f>
        <v>31.569834200877011</v>
      </c>
      <c r="V612" s="4">
        <f>T612*(12*(1-1/'Sources &amp; Notes'!B$67))/(1/'Sources &amp; Notes'!B$67-1/('Sources &amp; Notes'!B$67^(13)))*365/354+X612*1.05*365</f>
        <v>21.243050681727009</v>
      </c>
      <c r="W612" s="4">
        <v>5.6296815767123295E-2</v>
      </c>
      <c r="X612" s="4">
        <v>2.935152282739726E-2</v>
      </c>
      <c r="Y612" s="4">
        <f t="shared" si="130"/>
        <v>1.1057587737455035</v>
      </c>
      <c r="Z612" s="4">
        <f t="shared" si="128"/>
        <v>2.1208677428594886</v>
      </c>
    </row>
    <row r="613" spans="1:26" x14ac:dyDescent="0.25">
      <c r="A613" s="3">
        <v>1871</v>
      </c>
      <c r="H613" s="4">
        <v>3.0727612674052835</v>
      </c>
      <c r="I613" s="4">
        <v>1.0676724296014908</v>
      </c>
      <c r="O613" s="4">
        <v>2.8135775862068964</v>
      </c>
      <c r="P613" s="4">
        <v>1.6201316984665084</v>
      </c>
      <c r="Q613" s="4">
        <v>0.73988272501013719</v>
      </c>
      <c r="R613" s="4">
        <f t="shared" si="131"/>
        <v>1.6539381975463632</v>
      </c>
      <c r="S613" s="4">
        <f t="shared" si="132"/>
        <v>3.6216519328961381</v>
      </c>
      <c r="T613" s="4">
        <v>8.7934750000000008</v>
      </c>
      <c r="U613" s="4">
        <f>T613*(12*(1-1/'Sources &amp; Notes'!B$67))/(1/'Sources &amp; Notes'!B$67-1/('Sources &amp; Notes'!B$67^(13)))*365/354+W613*1.05*365</f>
        <v>21.542206909377008</v>
      </c>
      <c r="V613" s="4">
        <f>T613*(12*(1-1/'Sources &amp; Notes'!B$67))/(1/'Sources &amp; Notes'!B$67-1/('Sources &amp; Notes'!B$67^(13)))*365/354+X613*1.05*365</f>
        <v>15.996677012127009</v>
      </c>
      <c r="W613" s="4">
        <v>3.0132100068493151E-2</v>
      </c>
      <c r="X613" s="4">
        <v>1.5662354739726027E-2</v>
      </c>
      <c r="Y613" s="4">
        <f t="shared" si="130"/>
        <v>1.5557066744930133</v>
      </c>
      <c r="Z613" s="4">
        <f t="shared" si="128"/>
        <v>2.9929541229294214</v>
      </c>
    </row>
    <row r="614" spans="1:26" x14ac:dyDescent="0.25">
      <c r="A614" s="3">
        <v>1872</v>
      </c>
      <c r="H614" s="4">
        <v>3.326241100971397</v>
      </c>
      <c r="I614" s="4">
        <v>1.1005424712629863</v>
      </c>
      <c r="O614" s="4">
        <v>2.8135775862068964</v>
      </c>
      <c r="P614" s="4">
        <v>1.5859754025800425</v>
      </c>
      <c r="Q614" s="4">
        <v>0.72563397531624863</v>
      </c>
      <c r="R614" s="4">
        <f t="shared" si="131"/>
        <v>1.6895581714510155</v>
      </c>
      <c r="S614" s="4">
        <f t="shared" si="132"/>
        <v>3.6927676932183231</v>
      </c>
      <c r="T614" s="4">
        <v>8.7934750000000008</v>
      </c>
      <c r="U614" s="4">
        <f>T614*(12*(1-1/'Sources &amp; Notes'!B$67))/(1/'Sources &amp; Notes'!B$67-1/('Sources &amp; Notes'!B$67^(13)))*365/354+W614*1.05*365</f>
        <v>19.689501287127008</v>
      </c>
      <c r="V614" s="4">
        <f>T614*(12*(1-1/'Sources &amp; Notes'!B$67))/(1/'Sources &amp; Notes'!B$67-1/('Sources &amp; Notes'!B$67^(13)))*365/354+X614*1.05*365</f>
        <v>15.633899135127008</v>
      </c>
      <c r="W614" s="4">
        <v>2.5297904054794516E-2</v>
      </c>
      <c r="X614" s="4">
        <v>1.4715771890410956E-2</v>
      </c>
      <c r="Y614" s="4">
        <f t="shared" si="130"/>
        <v>1.8109651985385453</v>
      </c>
      <c r="Z614" s="4">
        <f t="shared" si="128"/>
        <v>3.1132328076553666</v>
      </c>
    </row>
    <row r="615" spans="1:26" x14ac:dyDescent="0.25">
      <c r="A615" s="3">
        <v>1873</v>
      </c>
      <c r="H615" s="4">
        <v>2.8011746585572492</v>
      </c>
      <c r="I615" s="4">
        <v>1.0172250597048078</v>
      </c>
      <c r="O615" s="4">
        <v>2.9304152637485972</v>
      </c>
      <c r="P615" s="4">
        <v>1.5811783003281528</v>
      </c>
      <c r="Q615" s="4">
        <v>0.72115443754430408</v>
      </c>
      <c r="R615" s="4">
        <f t="shared" si="131"/>
        <v>1.7650581716061751</v>
      </c>
      <c r="S615" s="4">
        <f t="shared" si="132"/>
        <v>3.8700055556256792</v>
      </c>
      <c r="T615" s="4">
        <v>8.7934750000000008</v>
      </c>
      <c r="U615" s="4">
        <f>T615*(12*(1-1/'Sources &amp; Notes'!B$67))/(1/'Sources &amp; Notes'!B$67-1/('Sources &amp; Notes'!B$67^(13)))*365/354+W615*1.05*365</f>
        <v>24.995043530877012</v>
      </c>
      <c r="V615" s="4">
        <f>T615*(12*(1-1/'Sources &amp; Notes'!B$67))/(1/'Sources &amp; Notes'!B$67-1/('Sources &amp; Notes'!B$67^(13)))*365/354+X615*1.05*365</f>
        <v>17.669588046327011</v>
      </c>
      <c r="W615" s="4">
        <v>3.9141458506849323E-2</v>
      </c>
      <c r="X615" s="4">
        <v>2.0027419408219178E-2</v>
      </c>
      <c r="Y615" s="4">
        <f t="shared" si="130"/>
        <v>1.3228687577114302</v>
      </c>
      <c r="Z615" s="4">
        <f t="shared" si="128"/>
        <v>2.5854061142155613</v>
      </c>
    </row>
    <row r="616" spans="1:26" x14ac:dyDescent="0.25">
      <c r="A616" s="3">
        <v>1874</v>
      </c>
      <c r="H616" s="4">
        <v>2.6008992245748255</v>
      </c>
      <c r="I616" s="4">
        <v>1.0279981534681304</v>
      </c>
      <c r="O616" s="4">
        <v>2.9222160044767764</v>
      </c>
      <c r="P616" s="4">
        <v>1.6106559513775593</v>
      </c>
      <c r="Q616" s="4">
        <v>0.71644413936550777</v>
      </c>
      <c r="R616" s="4">
        <f t="shared" si="131"/>
        <v>1.7279064837069393</v>
      </c>
      <c r="S616" s="4">
        <f t="shared" si="132"/>
        <v>3.8845496926964467</v>
      </c>
      <c r="T616" s="4">
        <v>8.7934750000000008</v>
      </c>
      <c r="U616" s="4">
        <f>T616*(12*(1-1/'Sources &amp; Notes'!B$67))/(1/'Sources &amp; Notes'!B$67-1/('Sources &amp; Notes'!B$67^(13)))*365/354+W616*1.05*365</f>
        <v>29.291929109877007</v>
      </c>
      <c r="V616" s="4">
        <f>T616*(12*(1-1/'Sources &amp; Notes'!B$67))/(1/'Sources &amp; Notes'!B$67-1/('Sources &amp; Notes'!B$67^(13)))*365/354+X616*1.05*365</f>
        <v>19.804870398327012</v>
      </c>
      <c r="W616" s="4">
        <v>5.0353162561643829E-2</v>
      </c>
      <c r="X616" s="4">
        <v>2.5598932394520549E-2</v>
      </c>
      <c r="Y616" s="4">
        <f t="shared" ref="Y616" si="133">U616/325/W616/1.05</f>
        <v>1.7047023569900717</v>
      </c>
      <c r="Z616" s="4">
        <f t="shared" si="128"/>
        <v>2.2671355725729554</v>
      </c>
    </row>
    <row r="617" spans="1:26" x14ac:dyDescent="0.25">
      <c r="A617" s="3">
        <v>1875</v>
      </c>
      <c r="H617" s="4">
        <v>2.5165248404451748</v>
      </c>
      <c r="I617" s="4">
        <v>1.0155310957171326</v>
      </c>
      <c r="O617" s="4">
        <v>2.9670454545454543</v>
      </c>
      <c r="P617" s="4">
        <v>1.6582230556161719</v>
      </c>
      <c r="Q617" s="4">
        <v>0.71296915045237286</v>
      </c>
      <c r="R617" s="4">
        <f t="shared" si="131"/>
        <v>1.7040877378873283</v>
      </c>
      <c r="S617" s="4">
        <f t="shared" si="132"/>
        <v>3.9633658398328402</v>
      </c>
      <c r="T617" s="4">
        <v>13.0824</v>
      </c>
      <c r="U617" s="4">
        <f>T617*(12*(1-1/'Sources &amp; Notes'!B$67))/(1/'Sources &amp; Notes'!B$67-1/('Sources &amp; Notes'!B$67^(13)))*365/354+W617*1.05*365</f>
        <v>31.454515105634663</v>
      </c>
      <c r="V617" s="4">
        <f>T617*(12*(1-1/'Sources &amp; Notes'!B$67))/(1/'Sources &amp; Notes'!B$67-1/('Sources &amp; Notes'!B$67^(13)))*365/354+X617*1.05*365</f>
        <v>23.112913219184662</v>
      </c>
      <c r="W617" s="4">
        <v>4.327704708219178E-2</v>
      </c>
      <c r="X617" s="4">
        <v>2.1511614893150687E-2</v>
      </c>
      <c r="Y617" s="4">
        <f t="shared" ref="Y617:Y621" si="134">V617/325/W617/1.05</f>
        <v>1.5650362765974821</v>
      </c>
      <c r="Z617" s="4">
        <f t="shared" si="128"/>
        <v>3.1485385436689222</v>
      </c>
    </row>
    <row r="618" spans="1:26" x14ac:dyDescent="0.25">
      <c r="A618" s="3">
        <v>1876</v>
      </c>
      <c r="H618" s="4">
        <v>2.8224778219964048</v>
      </c>
      <c r="I618" s="4">
        <v>1.0774669314035534</v>
      </c>
      <c r="O618" s="4">
        <v>3.062756598240469</v>
      </c>
      <c r="P618" s="4">
        <v>1.5846562096821171</v>
      </c>
      <c r="Q618" s="4">
        <v>0.69744570067287981</v>
      </c>
      <c r="R618" s="4">
        <f t="shared" si="131"/>
        <v>1.8407216834296429</v>
      </c>
      <c r="S618" s="4">
        <f t="shared" si="132"/>
        <v>4.1822769043226362</v>
      </c>
      <c r="T618" s="4">
        <v>13.0824</v>
      </c>
      <c r="U618" s="4">
        <f>T618*(12*(1-1/'Sources &amp; Notes'!B$67))/(1/'Sources &amp; Notes'!B$67-1/('Sources &amp; Notes'!B$67^(13)))*365/354+W618*1.05*365</f>
        <v>25.727084956634663</v>
      </c>
      <c r="V618" s="4">
        <f>T618*(12*(1-1/'Sources &amp; Notes'!B$67))/(1/'Sources &amp; Notes'!B$67-1/('Sources &amp; Notes'!B$67^(13)))*365/354+X618*1.05*365</f>
        <v>20.289088222184663</v>
      </c>
      <c r="W618" s="4">
        <v>2.8332676178082189E-2</v>
      </c>
      <c r="X618" s="4">
        <v>1.4143513139726024E-2</v>
      </c>
      <c r="Y618" s="4">
        <f t="shared" si="134"/>
        <v>2.0984676211944757</v>
      </c>
      <c r="Z618" s="4">
        <f t="shared" si="128"/>
        <v>4.2037083003441982</v>
      </c>
    </row>
    <row r="619" spans="1:26" x14ac:dyDescent="0.25">
      <c r="A619" s="3">
        <v>1877</v>
      </c>
      <c r="H619" s="4">
        <v>3.0650610422243991</v>
      </c>
      <c r="I619" s="4">
        <v>1.1042558767410686</v>
      </c>
      <c r="O619" s="4">
        <v>3.14578313253012</v>
      </c>
      <c r="P619" s="4">
        <v>1.5354329268615103</v>
      </c>
      <c r="Q619" s="4">
        <v>0.69575375376788429</v>
      </c>
      <c r="R619" s="4">
        <f t="shared" si="131"/>
        <v>1.9512307462800664</v>
      </c>
      <c r="S619" s="4">
        <f t="shared" si="132"/>
        <v>4.3060981266979752</v>
      </c>
      <c r="T619" s="4">
        <v>13.0824</v>
      </c>
      <c r="U619" s="4">
        <f>T619*(12*(1-1/'Sources &amp; Notes'!B$67))/(1/'Sources &amp; Notes'!B$67-1/('Sources &amp; Notes'!B$67^(13)))*365/354+W619*1.05*365</f>
        <v>29.020047580634664</v>
      </c>
      <c r="V619" s="4">
        <f>T619*(12*(1-1/'Sources &amp; Notes'!B$67))/(1/'Sources &amp; Notes'!B$67-1/('Sources &amp; Notes'!B$67^(13)))*365/354+X619*1.05*365</f>
        <v>21.978950494184666</v>
      </c>
      <c r="W619" s="4">
        <v>3.6924881328767124E-2</v>
      </c>
      <c r="X619" s="4">
        <v>1.855280804383562E-2</v>
      </c>
      <c r="Y619" s="4">
        <f t="shared" si="134"/>
        <v>1.7442759087532089</v>
      </c>
      <c r="Z619" s="4">
        <f t="shared" si="128"/>
        <v>3.47155971123949</v>
      </c>
    </row>
    <row r="620" spans="1:26" x14ac:dyDescent="0.25">
      <c r="A620" s="3">
        <v>1878</v>
      </c>
      <c r="H620" s="4">
        <v>2.9585688425631647</v>
      </c>
      <c r="I620" s="4">
        <v>1.0795550181700848</v>
      </c>
      <c r="O620" s="4">
        <v>3.7724399494310994</v>
      </c>
      <c r="P620" s="4">
        <v>1.4972941514977034</v>
      </c>
      <c r="Q620" s="4">
        <v>0.69405359873182726</v>
      </c>
      <c r="R620" s="4">
        <f t="shared" si="131"/>
        <v>2.3995284749128021</v>
      </c>
      <c r="S620" s="4">
        <f t="shared" si="132"/>
        <v>5.1765453826677019</v>
      </c>
      <c r="T620" s="4">
        <v>13.0824</v>
      </c>
      <c r="U620" s="4">
        <f>T620*(12*(1-1/'Sources &amp; Notes'!B$67))/(1/'Sources &amp; Notes'!B$67-1/('Sources &amp; Notes'!B$67^(13)))*365/354+W620*1.05*365</f>
        <v>31.269548649134663</v>
      </c>
      <c r="V620" s="4">
        <f>T620*(12*(1-1/'Sources &amp; Notes'!B$67))/(1/'Sources &amp; Notes'!B$67-1/('Sources &amp; Notes'!B$67^(13)))*365/354+X620*1.05*365</f>
        <v>22.813770474584665</v>
      </c>
      <c r="W620" s="4">
        <v>4.2794420972602741E-2</v>
      </c>
      <c r="X620" s="4">
        <v>2.0731072832876715E-2</v>
      </c>
      <c r="Y620" s="4">
        <f t="shared" si="134"/>
        <v>1.5622022294696503</v>
      </c>
      <c r="Z620" s="4">
        <f t="shared" si="128"/>
        <v>3.2247988510388117</v>
      </c>
    </row>
    <row r="621" spans="1:26" x14ac:dyDescent="0.25">
      <c r="A621" s="3">
        <v>1879</v>
      </c>
      <c r="H621" s="4">
        <v>2.8874063755843924</v>
      </c>
      <c r="I621" s="4">
        <v>1.0384136158560844</v>
      </c>
      <c r="O621" s="4">
        <v>3.7206982543640899</v>
      </c>
      <c r="P621" s="4">
        <v>1.5334821717287044</v>
      </c>
      <c r="Q621" s="4">
        <v>0.69369516185525082</v>
      </c>
      <c r="R621" s="4">
        <f t="shared" si="131"/>
        <v>2.3107684017081094</v>
      </c>
      <c r="S621" s="4">
        <f t="shared" si="132"/>
        <v>5.1081834527091949</v>
      </c>
      <c r="T621" s="4">
        <v>13.0824</v>
      </c>
      <c r="U621" s="4">
        <f>T621*(12*(1-1/'Sources &amp; Notes'!B$67))/(1/'Sources &amp; Notes'!B$67-1/('Sources &amp; Notes'!B$67^(13)))*365/354+W621*1.05*365</f>
        <v>35.345452519634662</v>
      </c>
      <c r="V621" s="4">
        <f>T621*(12*(1-1/'Sources &amp; Notes'!B$67))/(1/'Sources &amp; Notes'!B$67-1/('Sources &amp; Notes'!B$67^(13)))*365/354+X621*1.05*365</f>
        <v>24.842227246184663</v>
      </c>
      <c r="W621" s="4">
        <v>5.3429525657534234E-2</v>
      </c>
      <c r="X621" s="4">
        <v>2.6023849797260266E-2</v>
      </c>
      <c r="Y621" s="4">
        <f t="shared" si="134"/>
        <v>1.3625001274869013</v>
      </c>
      <c r="Z621" s="4">
        <f t="shared" si="128"/>
        <v>2.7973468985983403</v>
      </c>
    </row>
    <row r="622" spans="1:26" x14ac:dyDescent="0.25">
      <c r="A622" s="3">
        <v>1880</v>
      </c>
      <c r="H622" s="4">
        <v>2.7813503437278499</v>
      </c>
      <c r="I622" s="4">
        <v>1.0298086695611044</v>
      </c>
      <c r="O622" s="4">
        <v>3.6479217603911982</v>
      </c>
      <c r="P622" s="4">
        <v>1.5365414175434631</v>
      </c>
      <c r="Q622" s="4">
        <v>0.67731084741567804</v>
      </c>
      <c r="R622" s="4">
        <f t="shared" si="131"/>
        <v>2.2610592599104455</v>
      </c>
      <c r="S622" s="4">
        <f t="shared" si="132"/>
        <v>5.1294191044313555</v>
      </c>
      <c r="T622" s="4">
        <v>15.007400000000001</v>
      </c>
      <c r="U622" s="4">
        <f>T622*(12*(1-1/'Sources &amp; Notes'!B$67))/(1/'Sources &amp; Notes'!B$67-1/('Sources &amp; Notes'!B$67^(13)))+W622*1.05*365</f>
        <v>42.31516255084199</v>
      </c>
      <c r="V622" s="4">
        <f>T622*(12*(1-1/'Sources &amp; Notes'!B$67))/(1/'Sources &amp; Notes'!B$67-1/('Sources &amp; Notes'!B$67^(13)))+X622*1.05*365</f>
        <v>29.086202146391987</v>
      </c>
      <c r="W622" s="4">
        <v>6.7247951794520547E-2</v>
      </c>
      <c r="X622" s="4">
        <v>3.273011642739726E-2</v>
      </c>
      <c r="Y622" s="4">
        <f t="shared" ref="Y622" si="135">U622/325/W622/1.05</f>
        <v>1.8439294139151376</v>
      </c>
      <c r="Z622" s="4">
        <f t="shared" si="128"/>
        <v>2.6041548673726185</v>
      </c>
    </row>
    <row r="623" spans="1:26" x14ac:dyDescent="0.25">
      <c r="A623" s="3">
        <v>1881</v>
      </c>
      <c r="H623" s="4">
        <v>2.832298129293652</v>
      </c>
      <c r="I623" s="4">
        <v>1.0264506978294168</v>
      </c>
      <c r="O623" s="4">
        <v>3.5672444710101612</v>
      </c>
      <c r="P623" s="4">
        <v>1.4908817886637444</v>
      </c>
      <c r="Q623" s="4">
        <v>0.66861095585458818</v>
      </c>
      <c r="R623" s="4">
        <f t="shared" si="131"/>
        <v>2.2787693246433456</v>
      </c>
      <c r="S623" s="4">
        <f t="shared" si="132"/>
        <v>5.0812444171423605</v>
      </c>
      <c r="T623" s="4">
        <v>15.007400000000001</v>
      </c>
      <c r="U623" s="4">
        <f>T623*(12*(1-1/'Sources &amp; Notes'!B$67))/(1/'Sources &amp; Notes'!B$67-1/('Sources &amp; Notes'!B$67^(13)))+W623*1.05*365</f>
        <v>43.373411413841993</v>
      </c>
      <c r="V623" s="4">
        <f>T623*(12*(1-1/'Sources &amp; Notes'!B$67))/(1/'Sources &amp; Notes'!B$67-1/('Sources &amp; Notes'!B$67^(13)))+X623*1.05*365</f>
        <v>29.829917545391986</v>
      </c>
      <c r="W623" s="4">
        <v>7.0009201273972615E-2</v>
      </c>
      <c r="X623" s="4">
        <v>3.4670665413698627E-2</v>
      </c>
      <c r="Y623" s="4">
        <f t="shared" ref="Y623:Y627" si="136">V623/325/W623/1.05</f>
        <v>1.2486027007594547</v>
      </c>
      <c r="Z623" s="4">
        <f t="shared" si="128"/>
        <v>2.5212575745418691</v>
      </c>
    </row>
    <row r="624" spans="1:26" x14ac:dyDescent="0.25">
      <c r="A624" s="3">
        <v>1882</v>
      </c>
      <c r="H624" s="4">
        <v>2.9643734724257458</v>
      </c>
      <c r="I624" s="4">
        <v>1.055260435471028</v>
      </c>
      <c r="O624" s="4">
        <v>3.5779376498800959</v>
      </c>
      <c r="P624" s="4">
        <v>1.4521456705647005</v>
      </c>
      <c r="Q624" s="4">
        <v>0.65908123041333511</v>
      </c>
      <c r="R624" s="4">
        <f t="shared" si="131"/>
        <v>2.3465687607134922</v>
      </c>
      <c r="S624" s="4">
        <f t="shared" si="132"/>
        <v>5.170166451888579</v>
      </c>
      <c r="T624" s="4">
        <v>15.007400000000001</v>
      </c>
      <c r="U624" s="4">
        <f>T624*(12*(1-1/'Sources &amp; Notes'!B$67))/(1/'Sources &amp; Notes'!B$67-1/('Sources &amp; Notes'!B$67^(13)))+W624*1.05*365</f>
        <v>39.412368481841987</v>
      </c>
      <c r="V624" s="4">
        <f>T624*(12*(1-1/'Sources &amp; Notes'!B$67))/(1/'Sources &amp; Notes'!B$67-1/('Sources &amp; Notes'!B$67^(13)))+X624*1.05*365</f>
        <v>28.098346354391985</v>
      </c>
      <c r="W624" s="4">
        <v>5.9673798972602735E-2</v>
      </c>
      <c r="X624" s="4">
        <v>3.0152540975342458E-2</v>
      </c>
      <c r="Y624" s="4">
        <f t="shared" si="136"/>
        <v>1.3798262874832257</v>
      </c>
      <c r="Z624" s="4">
        <f t="shared" si="128"/>
        <v>2.7307641025584113</v>
      </c>
    </row>
    <row r="625" spans="1:26" x14ac:dyDescent="0.25">
      <c r="A625" s="3">
        <v>1883</v>
      </c>
      <c r="H625" s="4">
        <v>2.8754514499058064</v>
      </c>
      <c r="I625" s="4">
        <v>1.036650173746468</v>
      </c>
      <c r="O625" s="4">
        <v>3.5779376498800959</v>
      </c>
      <c r="P625" s="4">
        <v>1.4898105919379423</v>
      </c>
      <c r="Q625" s="4">
        <v>0.64994726557851601</v>
      </c>
      <c r="R625" s="4">
        <f t="shared" si="131"/>
        <v>2.2872435496111798</v>
      </c>
      <c r="S625" s="4">
        <f t="shared" si="132"/>
        <v>5.2428248367495076</v>
      </c>
      <c r="T625" s="4">
        <v>15.007400000000001</v>
      </c>
      <c r="U625" s="4">
        <f>T625*(12*(1-1/'Sources &amp; Notes'!B$67))/(1/'Sources &amp; Notes'!B$67-1/('Sources &amp; Notes'!B$67^(13)))+W625*1.05*365</f>
        <v>33.388188057341985</v>
      </c>
      <c r="V625" s="4">
        <f>T625*(12*(1-1/'Sources &amp; Notes'!B$67))/(1/'Sources &amp; Notes'!B$67-1/('Sources &amp; Notes'!B$67^(13)))+X625*1.05*365</f>
        <v>25.011507600791987</v>
      </c>
      <c r="W625" s="4">
        <v>4.395512858904109E-2</v>
      </c>
      <c r="X625" s="4">
        <v>2.2098167189041094E-2</v>
      </c>
      <c r="Y625" s="4">
        <f t="shared" si="136"/>
        <v>1.667468564417524</v>
      </c>
      <c r="Z625" s="4">
        <f t="shared" si="128"/>
        <v>3.3167363854276481</v>
      </c>
    </row>
    <row r="626" spans="1:26" x14ac:dyDescent="0.25">
      <c r="A626" s="3">
        <v>1884</v>
      </c>
      <c r="H626" s="4">
        <v>2.7696502080887972</v>
      </c>
      <c r="I626" s="4">
        <v>0.98257928368984071</v>
      </c>
      <c r="O626" s="4">
        <v>3.6523867809057529</v>
      </c>
      <c r="P626" s="4">
        <v>1.4856571232178075</v>
      </c>
      <c r="Q626" s="4">
        <v>0.64519910878066178</v>
      </c>
      <c r="R626" s="4">
        <f t="shared" si="131"/>
        <v>2.3413636609021631</v>
      </c>
      <c r="S626" s="4">
        <f t="shared" si="132"/>
        <v>5.3913025506753147</v>
      </c>
      <c r="T626" s="4">
        <v>15.007400000000001</v>
      </c>
      <c r="U626" s="4">
        <f>T626*(12*(1-1/'Sources &amp; Notes'!B$67))/(1/'Sources &amp; Notes'!B$67-1/('Sources &amp; Notes'!B$67^(13)))+W626*1.05*365</f>
        <v>34.751404448591984</v>
      </c>
      <c r="V626" s="4">
        <f>T626*(12*(1-1/'Sources &amp; Notes'!B$67))/(1/'Sources &amp; Notes'!B$67-1/('Sources &amp; Notes'!B$67^(13)))+X626*1.05*365</f>
        <v>25.683836204591987</v>
      </c>
      <c r="W626" s="4">
        <v>4.7512118520547937E-2</v>
      </c>
      <c r="X626" s="4">
        <v>2.3852449260273974E-2</v>
      </c>
      <c r="Y626" s="4">
        <f t="shared" si="136"/>
        <v>1.5841008825016976</v>
      </c>
      <c r="Z626" s="4">
        <f t="shared" si="128"/>
        <v>3.155398762477474</v>
      </c>
    </row>
    <row r="627" spans="1:26" x14ac:dyDescent="0.25">
      <c r="A627" s="3">
        <v>1885</v>
      </c>
      <c r="H627" s="4">
        <v>2.65702032754016</v>
      </c>
      <c r="I627" s="4">
        <v>0.97228461666427568</v>
      </c>
      <c r="O627" s="4">
        <v>3.654623392529087</v>
      </c>
      <c r="P627" s="4">
        <v>1.4521282538816254</v>
      </c>
      <c r="Q627" s="4">
        <v>0.6449591920045693</v>
      </c>
      <c r="R627" s="4">
        <f t="shared" si="131"/>
        <v>2.3968913888058609</v>
      </c>
      <c r="S627" s="4">
        <f t="shared" si="132"/>
        <v>5.3966107473446163</v>
      </c>
      <c r="T627" s="4">
        <v>15.007400000000001</v>
      </c>
      <c r="U627" s="4">
        <f>T627*(12*(1-1/'Sources &amp; Notes'!B$67))/(1/'Sources &amp; Notes'!B$67-1/('Sources &amp; Notes'!B$67^(13)))+W627*1.05*365</f>
        <v>38.87546542459198</v>
      </c>
      <c r="V627" s="4">
        <f>T627*(12*(1-1/'Sources &amp; Notes'!B$67))/(1/'Sources &amp; Notes'!B$67-1/('Sources &amp; Notes'!B$67^(13)))+X627*1.05*365</f>
        <v>27.254542502591988</v>
      </c>
      <c r="W627" s="4">
        <v>5.827287775342465E-2</v>
      </c>
      <c r="X627" s="4">
        <v>2.7950834904109594E-2</v>
      </c>
      <c r="Y627" s="4">
        <f t="shared" si="136"/>
        <v>1.3705654207491593</v>
      </c>
      <c r="Z627" s="4">
        <f t="shared" si="128"/>
        <v>2.8574027033676912</v>
      </c>
    </row>
    <row r="628" spans="1:26" x14ac:dyDescent="0.25">
      <c r="A628" s="3">
        <v>1886</v>
      </c>
      <c r="H628" s="4">
        <v>2.849444091313984</v>
      </c>
      <c r="I628" s="4">
        <v>1.015387884292362</v>
      </c>
      <c r="O628" s="4">
        <v>3.6591048436541995</v>
      </c>
      <c r="P628" s="4">
        <v>1.472165777673601</v>
      </c>
      <c r="Q628" s="4">
        <v>0.64703622358986679</v>
      </c>
      <c r="R628" s="4">
        <f t="shared" si="131"/>
        <v>2.3671666660857427</v>
      </c>
      <c r="S628" s="4">
        <f t="shared" si="132"/>
        <v>5.3858835545968944</v>
      </c>
      <c r="T628" s="4">
        <v>15.007400000000001</v>
      </c>
      <c r="U628" s="4">
        <f>T628*(12*(1-1/'Sources &amp; Notes'!B$67))/(1/'Sources &amp; Notes'!B$67-1/('Sources &amp; Notes'!B$67^(13)))+W628*1.05*365</f>
        <v>34.855798535591987</v>
      </c>
      <c r="V628" s="4">
        <f>T628*(12*(1-1/'Sources &amp; Notes'!B$67))/(1/'Sources &amp; Notes'!B$67-1/('Sources &amp; Notes'!B$67^(13)))+X628*1.05*365</f>
        <v>25.329584705591991</v>
      </c>
      <c r="W628" s="4">
        <v>4.7784510136986307E-2</v>
      </c>
      <c r="X628" s="4">
        <v>2.2928113972602741E-2</v>
      </c>
      <c r="Y628" s="4">
        <f t="shared" ref="Y628" si="137">U628/325/W628/1.05</f>
        <v>2.1375448629151697</v>
      </c>
      <c r="Z628" s="4">
        <f t="shared" si="128"/>
        <v>3.2373307868170054</v>
      </c>
    </row>
    <row r="629" spans="1:26" x14ac:dyDescent="0.25">
      <c r="A629" s="3">
        <v>1887</v>
      </c>
      <c r="H629" s="4">
        <v>2.6152765887070308</v>
      </c>
      <c r="I629" s="4">
        <v>0.9273438418070522</v>
      </c>
      <c r="O629" s="4">
        <v>3.9006535947712417</v>
      </c>
      <c r="P629" s="4">
        <v>1.5114291404016911</v>
      </c>
      <c r="Q629" s="4">
        <v>0.64907037997947303</v>
      </c>
      <c r="R629" s="4">
        <f t="shared" si="131"/>
        <v>2.4578778364092631</v>
      </c>
      <c r="S629" s="4">
        <f t="shared" si="132"/>
        <v>5.7234289224751027</v>
      </c>
      <c r="T629" s="4">
        <v>15.007400000000001</v>
      </c>
      <c r="U629" s="4">
        <f>T629*(12*(1-1/'Sources &amp; Notes'!B$67))/(1/'Sources &amp; Notes'!B$67-1/('Sources &amp; Notes'!B$67^(13)))+W629*1.05*365</f>
        <v>33.386963720591986</v>
      </c>
      <c r="V629" s="4">
        <f>T629*(12*(1-1/'Sources &amp; Notes'!B$67))/(1/'Sources &amp; Notes'!B$67-1/('Sources &amp; Notes'!B$67^(13)))+X629*1.05*365</f>
        <v>24.517432280591986</v>
      </c>
      <c r="W629" s="4">
        <v>4.395193397260274E-2</v>
      </c>
      <c r="X629" s="4">
        <v>2.0808994794520547E-2</v>
      </c>
      <c r="Y629" s="4">
        <f t="shared" ref="Y629:Y631" si="138">V629/325/W629/1.05</f>
        <v>1.634648328462339</v>
      </c>
      <c r="Z629" s="4">
        <f t="shared" si="128"/>
        <v>3.4526394047597497</v>
      </c>
    </row>
    <row r="630" spans="1:26" x14ac:dyDescent="0.25">
      <c r="A630" s="3">
        <v>1888</v>
      </c>
      <c r="H630" s="4">
        <v>2.7509827723436753</v>
      </c>
      <c r="I630" s="4">
        <v>0.97687773439426118</v>
      </c>
      <c r="O630" s="4">
        <v>4.7698209718670075</v>
      </c>
      <c r="P630" s="4">
        <v>1.4796736771822692</v>
      </c>
      <c r="Q630" s="4">
        <v>0.65319030539315115</v>
      </c>
      <c r="R630" s="4">
        <f t="shared" si="131"/>
        <v>3.0700597773178897</v>
      </c>
      <c r="S630" s="4">
        <f t="shared" si="132"/>
        <v>6.9546143020893822</v>
      </c>
      <c r="T630" s="4">
        <v>15.007400000000001</v>
      </c>
      <c r="U630" s="4">
        <f>T630*(12*(1-1/'Sources &amp; Notes'!B$67))/(1/'Sources &amp; Notes'!B$67-1/('Sources &amp; Notes'!B$67^(13)))+W630*1.05*365</f>
        <v>33.20716919134199</v>
      </c>
      <c r="V630" s="4">
        <f>T630*(12*(1-1/'Sources &amp; Notes'!B$67))/(1/'Sources &amp; Notes'!B$67-1/('Sources &amp; Notes'!B$67^(13)))+X630*1.05*365</f>
        <v>24.408241272791987</v>
      </c>
      <c r="W630" s="4">
        <v>4.3482802780821915E-2</v>
      </c>
      <c r="X630" s="4">
        <v>2.0524086750684931E-2</v>
      </c>
      <c r="Y630" s="4">
        <f t="shared" si="138"/>
        <v>1.6449257448353334</v>
      </c>
      <c r="Z630" s="4">
        <f t="shared" si="128"/>
        <v>3.4849775593247494</v>
      </c>
    </row>
    <row r="631" spans="1:26" x14ac:dyDescent="0.25">
      <c r="A631" s="3">
        <v>1889</v>
      </c>
      <c r="H631" s="4">
        <v>2.9244782421456241</v>
      </c>
      <c r="I631" s="4">
        <v>1.0396023438394841</v>
      </c>
      <c r="O631" s="4">
        <v>4.7546207775653277</v>
      </c>
      <c r="P631" s="4">
        <v>1.4966947810980107</v>
      </c>
      <c r="Q631" s="4">
        <v>0.65228623588665946</v>
      </c>
      <c r="R631" s="4">
        <f t="shared" si="131"/>
        <v>3.0254734108352599</v>
      </c>
      <c r="S631" s="4">
        <f t="shared" si="132"/>
        <v>6.9420601190406659</v>
      </c>
      <c r="T631" s="4">
        <v>15.007400000000001</v>
      </c>
      <c r="U631" s="4">
        <f>T631*(12*(1-1/'Sources &amp; Notes'!B$67))/(1/'Sources &amp; Notes'!B$67-1/('Sources &amp; Notes'!B$67^(13)))+W631*1.05*365</f>
        <v>35.329560304841976</v>
      </c>
      <c r="V631" s="4">
        <f>T631*(12*(1-1/'Sources &amp; Notes'!B$67))/(1/'Sources &amp; Notes'!B$67-1/('Sources &amp; Notes'!B$67^(13)))+X631*1.05*365</f>
        <v>25.123648033391987</v>
      </c>
      <c r="W631" s="4">
        <v>4.9020679136986288E-2</v>
      </c>
      <c r="X631" s="4">
        <v>2.2390771057534245E-2</v>
      </c>
      <c r="Y631" s="4">
        <f t="shared" si="138"/>
        <v>1.5018643787804096</v>
      </c>
      <c r="Z631" s="4">
        <f t="shared" si="128"/>
        <v>3.2880695189230913</v>
      </c>
    </row>
    <row r="632" spans="1:26" x14ac:dyDescent="0.25">
      <c r="A632" s="3">
        <v>1890</v>
      </c>
      <c r="H632" s="4">
        <v>2.6039980522729622</v>
      </c>
      <c r="I632" s="4">
        <v>0.93813515668470138</v>
      </c>
      <c r="O632" s="4">
        <v>5.0644942294636799</v>
      </c>
      <c r="P632" s="4">
        <v>1.499745665374161</v>
      </c>
      <c r="Q632" s="4">
        <v>0.65255060961270972</v>
      </c>
      <c r="R632" s="4">
        <f t="shared" si="131"/>
        <v>3.216097201641932</v>
      </c>
      <c r="S632" s="4">
        <f t="shared" si="132"/>
        <v>7.3915000101633694</v>
      </c>
      <c r="W632" s="4">
        <v>7.1263124780821918E-2</v>
      </c>
      <c r="X632" s="4">
        <v>3.1570158400000006E-2</v>
      </c>
    </row>
    <row r="633" spans="1:26" x14ac:dyDescent="0.25">
      <c r="A633" s="3">
        <v>1891</v>
      </c>
      <c r="H633" s="4">
        <v>2.8618742172847442</v>
      </c>
      <c r="I633" s="4">
        <v>1.0450766529141708</v>
      </c>
      <c r="O633" s="4">
        <v>5.0371370695476028</v>
      </c>
      <c r="P633" s="4">
        <v>1.5065430769109298</v>
      </c>
      <c r="Q633" s="4">
        <v>0.65966890558956925</v>
      </c>
      <c r="R633" s="4">
        <f t="shared" si="131"/>
        <v>3.1842922204426092</v>
      </c>
      <c r="S633" s="4">
        <f t="shared" si="132"/>
        <v>7.2722442408918058</v>
      </c>
      <c r="W633" s="4">
        <v>5.9349466123287668E-2</v>
      </c>
      <c r="X633" s="4">
        <v>2.7557968832876718E-2</v>
      </c>
    </row>
    <row r="634" spans="1:26" x14ac:dyDescent="0.25">
      <c r="A634" s="3">
        <v>1892</v>
      </c>
      <c r="H634" s="4">
        <v>3.247586500927921</v>
      </c>
      <c r="I634" s="4">
        <v>1.1758191158900011</v>
      </c>
      <c r="O634" s="4">
        <v>4.856770833333333</v>
      </c>
      <c r="P634" s="4">
        <v>1.5171266653146762</v>
      </c>
      <c r="Q634" s="4">
        <v>0.66162966102705434</v>
      </c>
      <c r="R634" s="4">
        <f t="shared" si="131"/>
        <v>3.0488528990337334</v>
      </c>
      <c r="S634" s="4">
        <f t="shared" si="132"/>
        <v>6.9910650991157617</v>
      </c>
      <c r="W634" s="4">
        <v>6.1641330410958907E-2</v>
      </c>
      <c r="X634" s="4">
        <v>2.7629012876712329E-2</v>
      </c>
    </row>
    <row r="635" spans="1:26" x14ac:dyDescent="0.25">
      <c r="A635" s="3">
        <v>1893</v>
      </c>
      <c r="H635" s="4">
        <v>3.3198679657952863</v>
      </c>
      <c r="I635" s="4">
        <v>1.2144564569544301</v>
      </c>
      <c r="O635" s="4">
        <v>4.856770833333333</v>
      </c>
      <c r="P635" s="4">
        <v>1.6068290311852211</v>
      </c>
      <c r="Q635" s="4">
        <v>0.68786664550547627</v>
      </c>
      <c r="R635" s="4">
        <f t="shared" si="131"/>
        <v>2.8786485319687038</v>
      </c>
      <c r="S635" s="4">
        <f t="shared" si="132"/>
        <v>6.7244080839927962</v>
      </c>
      <c r="W635" s="4">
        <v>6.3476412821917794E-2</v>
      </c>
      <c r="X635" s="4">
        <v>2.8505704767123281E-2</v>
      </c>
    </row>
    <row r="636" spans="1:26" x14ac:dyDescent="0.25">
      <c r="A636" s="3">
        <v>1894</v>
      </c>
      <c r="H636" s="4">
        <v>3.9151902708437873</v>
      </c>
      <c r="I636" s="4">
        <v>1.4032361026747078</v>
      </c>
      <c r="O636" s="4">
        <v>4.9966510381781646</v>
      </c>
      <c r="P636" s="4">
        <v>1.7156013018449856</v>
      </c>
      <c r="Q636" s="4">
        <v>0.72334268485948283</v>
      </c>
      <c r="R636" s="4">
        <f t="shared" si="131"/>
        <v>2.7737885657569707</v>
      </c>
      <c r="S636" s="4">
        <f t="shared" si="132"/>
        <v>6.5787839900251797</v>
      </c>
      <c r="T636" s="4">
        <v>19.38</v>
      </c>
      <c r="U636" s="4">
        <f>T636*(12*(1-1/'Sources &amp; Notes'!B$67))/(1/'Sources &amp; Notes'!B$67-1/('Sources &amp; Notes'!B$67^(13)))+W636*1.05*365</f>
        <v>46.756546566254968</v>
      </c>
      <c r="V636" s="4">
        <f>T636*(12*(1-1/'Sources &amp; Notes'!B$67))/(1/'Sources &amp; Notes'!B$67-1/('Sources &amp; Notes'!B$67^(13)))+X636*1.05*365</f>
        <v>32.824212600704968</v>
      </c>
      <c r="W636" s="4">
        <v>6.6260466561643847E-2</v>
      </c>
      <c r="X636" s="4">
        <v>2.9907344668493149E-2</v>
      </c>
      <c r="Y636" s="4">
        <f t="shared" ref="Y636:Y639" si="139">V636/325/W636/1.05</f>
        <v>1.4516675445348435</v>
      </c>
      <c r="Z636" s="4">
        <f>V636/325/X636/1.05</f>
        <v>3.2162055795814979</v>
      </c>
    </row>
    <row r="637" spans="1:26" x14ac:dyDescent="0.25">
      <c r="A637" s="3">
        <v>1895</v>
      </c>
      <c r="H637" s="4">
        <v>3.5350820708351907</v>
      </c>
      <c r="I637" s="4">
        <v>1.2473097383251184</v>
      </c>
      <c r="O637" s="4">
        <v>4.5266990291262132</v>
      </c>
      <c r="P637" s="4">
        <v>1.8447501948753535</v>
      </c>
      <c r="Q637" s="4">
        <v>0.75168920908133463</v>
      </c>
      <c r="R637" s="4">
        <f t="shared" si="131"/>
        <v>2.3369787109806763</v>
      </c>
      <c r="S637" s="4">
        <f t="shared" si="132"/>
        <v>5.7352718123623871</v>
      </c>
      <c r="T637" s="4">
        <v>21.87</v>
      </c>
      <c r="U637" s="4">
        <f>T637*(12*(1-1/'Sources &amp; Notes'!B$67))/(1/'Sources &amp; Notes'!B$67-1/('Sources &amp; Notes'!B$67^(13)))+W637*1.05*365</f>
        <v>50.079512393696788</v>
      </c>
      <c r="V637" s="4">
        <f>T637*(12*(1-1/'Sources &amp; Notes'!B$67))/(1/'Sources &amp; Notes'!B$67-1/('Sources &amp; Notes'!B$67^(13)))+X637*1.05*365</f>
        <v>35.895601715696785</v>
      </c>
      <c r="W637" s="4">
        <v>6.7769361424657545E-2</v>
      </c>
      <c r="X637" s="4">
        <v>3.0759809753424662E-2</v>
      </c>
      <c r="Y637" s="4">
        <f t="shared" si="139"/>
        <v>1.5521553434319655</v>
      </c>
      <c r="Z637" s="4">
        <f t="shared" ref="Z637:Z654" si="140">V637/325/X637/1.05</f>
        <v>3.4196757814649059</v>
      </c>
    </row>
    <row r="638" spans="1:26" x14ac:dyDescent="0.25">
      <c r="A638" s="3">
        <v>1896</v>
      </c>
      <c r="H638" s="4">
        <v>3.428697104073291</v>
      </c>
      <c r="I638" s="4">
        <v>1.2171837521654749</v>
      </c>
      <c r="O638" s="4">
        <v>5.4692082111436946</v>
      </c>
      <c r="P638" s="4">
        <v>1.8720072612755674</v>
      </c>
      <c r="Q638" s="4">
        <v>0.7866682504097734</v>
      </c>
      <c r="R638" s="4">
        <f t="shared" si="131"/>
        <v>2.7824516670675474</v>
      </c>
      <c r="S638" s="4">
        <f t="shared" si="132"/>
        <v>6.6213041166788189</v>
      </c>
      <c r="T638" s="4">
        <v>25.73</v>
      </c>
      <c r="U638" s="4">
        <f>T638*(12*(1-1/'Sources &amp; Notes'!B$67))/(1/'Sources &amp; Notes'!B$67-1/('Sources &amp; Notes'!B$67^(13)))+W638*1.05*365</f>
        <v>56.380841792982082</v>
      </c>
      <c r="V638" s="4">
        <f>T638*(12*(1-1/'Sources &amp; Notes'!B$67))/(1/'Sources &amp; Notes'!B$67-1/('Sources &amp; Notes'!B$67^(13)))+X638*1.05*365</f>
        <v>40.729776530982086</v>
      </c>
      <c r="W638" s="4">
        <v>7.3109273643835612E-2</v>
      </c>
      <c r="X638" s="4">
        <v>3.2271529972602742E-2</v>
      </c>
      <c r="Y638" s="4">
        <f t="shared" si="139"/>
        <v>1.6325515294065582</v>
      </c>
      <c r="Z638" s="4">
        <f t="shared" si="140"/>
        <v>3.698450510477</v>
      </c>
    </row>
    <row r="639" spans="1:26" x14ac:dyDescent="0.25">
      <c r="A639" s="3">
        <v>1897</v>
      </c>
      <c r="H639" s="4">
        <v>4.1259920079444363</v>
      </c>
      <c r="I639" s="4">
        <v>1.4739940551166322</v>
      </c>
      <c r="O639" s="4">
        <v>5.4692082111436946</v>
      </c>
      <c r="P639" s="4">
        <v>1.9155830247697569</v>
      </c>
      <c r="Q639" s="4">
        <v>0.81228677376461322</v>
      </c>
      <c r="R639" s="4">
        <f t="shared" si="131"/>
        <v>2.7191563391123825</v>
      </c>
      <c r="S639" s="4">
        <f t="shared" si="132"/>
        <v>6.4124763484185063</v>
      </c>
      <c r="T639" s="4">
        <v>29.15</v>
      </c>
      <c r="U639" s="4">
        <f>T639*(12*(1-1/'Sources &amp; Notes'!B$67))/(1/'Sources &amp; Notes'!B$67-1/('Sources &amp; Notes'!B$67^(13)))+W639*1.05*365</f>
        <v>66.508475372585906</v>
      </c>
      <c r="V639" s="4">
        <f>T639*(12*(1-1/'Sources &amp; Notes'!B$67))/(1/'Sources &amp; Notes'!B$67-1/('Sources &amp; Notes'!B$67^(13)))+X639*1.05*365</f>
        <v>47.331581268035904</v>
      </c>
      <c r="W639" s="4">
        <v>8.9698522342465753E-2</v>
      </c>
      <c r="X639" s="4">
        <v>3.9660964339726032E-2</v>
      </c>
      <c r="Y639" s="4">
        <f t="shared" si="139"/>
        <v>1.5462975400966239</v>
      </c>
      <c r="Z639" s="4">
        <f t="shared" si="140"/>
        <v>3.4971566314016398</v>
      </c>
    </row>
    <row r="640" spans="1:26" x14ac:dyDescent="0.25">
      <c r="A640" s="3">
        <v>1898</v>
      </c>
      <c r="H640" s="4">
        <v>4.6247472494425379</v>
      </c>
      <c r="I640" s="4">
        <v>1.6525348223649137</v>
      </c>
      <c r="O640" s="4">
        <v>5.7739938080495357</v>
      </c>
      <c r="P640" s="4">
        <v>1.9388258814091646</v>
      </c>
      <c r="Q640" s="4">
        <v>0.83162207410008648</v>
      </c>
      <c r="R640" s="4">
        <f t="shared" si="131"/>
        <v>2.8362741464721739</v>
      </c>
      <c r="S640" s="4">
        <f t="shared" si="132"/>
        <v>6.6124287620702624</v>
      </c>
      <c r="T640" s="4">
        <v>32.549999999999997</v>
      </c>
      <c r="U640" s="4">
        <f>T640*(12*(1-1/'Sources &amp; Notes'!B$67))/(1/'Sources &amp; Notes'!B$67-1/('Sources &amp; Notes'!B$67^(13)))+W640*1.05*365</f>
        <v>76.364319979920111</v>
      </c>
      <c r="V640" s="4">
        <f>T640*(12*(1-1/'Sources &amp; Notes'!B$67))/(1/'Sources &amp; Notes'!B$67-1/('Sources &amp; Notes'!B$67^(13)))+X640*1.05*365</f>
        <v>53.849474783370098</v>
      </c>
      <c r="W640" s="4">
        <v>0.10563612502739725</v>
      </c>
      <c r="X640" s="4">
        <v>4.6888975134246565E-2</v>
      </c>
      <c r="Y640" s="4">
        <f t="shared" ref="Y640" si="141">U640/325/W640/1.05</f>
        <v>2.1183873129513882</v>
      </c>
      <c r="Z640" s="4">
        <f t="shared" si="140"/>
        <v>3.3654107016425843</v>
      </c>
    </row>
    <row r="641" spans="1:26" x14ac:dyDescent="0.25">
      <c r="A641" s="3">
        <v>1899</v>
      </c>
      <c r="H641" s="4">
        <v>3.8729848224661172</v>
      </c>
      <c r="I641" s="4">
        <v>1.4461372180991463</v>
      </c>
      <c r="O641" s="4">
        <v>5.6859756097560972</v>
      </c>
      <c r="P641" s="4">
        <v>2.1090965954598668</v>
      </c>
      <c r="Q641" s="4">
        <v>0.85484493336422451</v>
      </c>
      <c r="R641" s="4">
        <f t="shared" si="131"/>
        <v>2.567551850442225</v>
      </c>
      <c r="S641" s="4">
        <f t="shared" si="132"/>
        <v>6.3347335347978397</v>
      </c>
      <c r="T641" s="4">
        <v>31.09</v>
      </c>
      <c r="U641" s="4">
        <f>T641*(12*(1-1/'Sources &amp; Notes'!B$67))/(1/'Sources &amp; Notes'!B$67-1/('Sources &amp; Notes'!B$67^(13)))+W641*1.05*365</f>
        <v>63.794017818988365</v>
      </c>
      <c r="V641" s="4">
        <f>T641*(12*(1-1/'Sources &amp; Notes'!B$67))/(1/'Sources &amp; Notes'!B$67-1/('Sources &amp; Notes'!B$67^(13)))+X641*1.05*365</f>
        <v>47.829513433438365</v>
      </c>
      <c r="W641" s="4">
        <v>7.703607121917809E-2</v>
      </c>
      <c r="X641" s="4">
        <v>3.538048247671232E-2</v>
      </c>
      <c r="Y641" s="4">
        <f t="shared" ref="Y641:Y645" si="142">V641/325/W641/1.05</f>
        <v>1.8194041324656935</v>
      </c>
      <c r="Z641" s="4">
        <f t="shared" si="140"/>
        <v>3.961499010573081</v>
      </c>
    </row>
    <row r="642" spans="1:26" x14ac:dyDescent="0.25">
      <c r="A642" s="3">
        <v>1900</v>
      </c>
      <c r="H642" s="4">
        <v>3.8591543275847378</v>
      </c>
      <c r="I642" s="4">
        <v>1.4464909599509996</v>
      </c>
      <c r="O642" s="4">
        <v>7.0362719999999985</v>
      </c>
      <c r="P642" s="4">
        <v>2.2497387117699454</v>
      </c>
      <c r="Q642" s="4">
        <v>0.90555940911281763</v>
      </c>
      <c r="R642" s="4">
        <f t="shared" si="131"/>
        <v>2.9786620968527306</v>
      </c>
      <c r="S642" s="4">
        <f t="shared" si="132"/>
        <v>7.400079289261261</v>
      </c>
      <c r="T642" s="4">
        <v>32.119999999999997</v>
      </c>
      <c r="U642" s="4">
        <f>T642*(12*(1-1/'Sources &amp; Notes'!B$67))/(1/'Sources &amp; Notes'!B$67-1/('Sources &amp; Notes'!B$67^(13)))+W642*1.05*365</f>
        <v>70.151954273498433</v>
      </c>
      <c r="V642" s="4">
        <f>T642*(12*(1-1/'Sources &amp; Notes'!B$67))/(1/'Sources &amp; Notes'!B$67-1/('Sources &amp; Notes'!B$67^(13)))+X642*1.05*365</f>
        <v>50.438106917498423</v>
      </c>
      <c r="W642" s="4">
        <v>9.0663171342465751E-2</v>
      </c>
      <c r="X642" s="4">
        <v>3.9224561150684928E-2</v>
      </c>
      <c r="Y642" s="4">
        <f t="shared" si="142"/>
        <v>1.6302537637549388</v>
      </c>
      <c r="Z642" s="4">
        <f t="shared" si="140"/>
        <v>3.768148628794354</v>
      </c>
    </row>
    <row r="643" spans="1:26" x14ac:dyDescent="0.25">
      <c r="A643" s="3">
        <v>1901</v>
      </c>
      <c r="H643" s="4">
        <v>3.8629502156090334</v>
      </c>
      <c r="I643" s="4">
        <v>1.5022811711950628</v>
      </c>
      <c r="O643" s="4">
        <v>6.3648720000000001</v>
      </c>
      <c r="P643" s="4">
        <v>2.0399447792291494</v>
      </c>
      <c r="Q643" s="4">
        <v>0.90149058815622496</v>
      </c>
      <c r="R643" s="4">
        <f t="shared" si="131"/>
        <v>2.9715426215769782</v>
      </c>
      <c r="S643" s="4">
        <f t="shared" si="132"/>
        <v>6.7241776417663193</v>
      </c>
      <c r="T643" s="4">
        <v>31.82</v>
      </c>
      <c r="U643" s="4">
        <f>T643*(12*(1-1/'Sources &amp; Notes'!B$67))/(1/'Sources &amp; Notes'!B$67-1/('Sources &amp; Notes'!B$67^(13)))+W643*1.05*365</f>
        <v>70.165013754704233</v>
      </c>
      <c r="V643" s="4">
        <f>T643*(12*(1-1/'Sources &amp; Notes'!B$67))/(1/'Sources &amp; Notes'!B$67-1/('Sources &amp; Notes'!B$67^(13)))+X643*1.05*365</f>
        <v>49.691599401704238</v>
      </c>
      <c r="W643" s="4">
        <v>9.1560089917808216E-2</v>
      </c>
      <c r="X643" s="4">
        <v>3.8139569753424661E-2</v>
      </c>
      <c r="Y643" s="4">
        <f t="shared" si="142"/>
        <v>1.590391715799752</v>
      </c>
      <c r="Z643" s="4">
        <f t="shared" si="140"/>
        <v>3.8179877078998059</v>
      </c>
    </row>
    <row r="644" spans="1:26" x14ac:dyDescent="0.25">
      <c r="A644" s="3">
        <v>1902</v>
      </c>
      <c r="H644" s="4">
        <v>4.596420297966497</v>
      </c>
      <c r="I644" s="4">
        <v>1.7989816949993773</v>
      </c>
      <c r="O644" s="4">
        <v>6.3380159999999997</v>
      </c>
      <c r="P644" s="4">
        <v>2.1896322630260747</v>
      </c>
      <c r="Q644" s="4">
        <v>0.94077316931852117</v>
      </c>
      <c r="R644" s="4">
        <f t="shared" si="131"/>
        <v>2.7567212158007162</v>
      </c>
      <c r="S644" s="4">
        <f t="shared" si="132"/>
        <v>6.4162179695858361</v>
      </c>
      <c r="T644" s="4">
        <v>31.75</v>
      </c>
      <c r="U644" s="4">
        <f>T644*(12*(1-1/'Sources &amp; Notes'!B$67))/(1/'Sources &amp; Notes'!B$67-1/('Sources &amp; Notes'!B$67^(13)))+W644*1.05*365</f>
        <v>71.677282036635589</v>
      </c>
      <c r="V644" s="4">
        <f>T644*(12*(1-1/'Sources &amp; Notes'!B$67))/(1/'Sources &amp; Notes'!B$67-1/('Sources &amp; Notes'!B$67^(13)))+X644*1.05*365</f>
        <v>50.637930190185592</v>
      </c>
      <c r="W644" s="4">
        <v>9.5707325438356167E-2</v>
      </c>
      <c r="X644" s="4">
        <v>4.0810125578082189E-2</v>
      </c>
      <c r="Y644" s="4">
        <f t="shared" si="142"/>
        <v>1.5504512150894303</v>
      </c>
      <c r="Z644" s="4">
        <f t="shared" si="140"/>
        <v>3.6360961138172567</v>
      </c>
    </row>
    <row r="645" spans="1:26" x14ac:dyDescent="0.25">
      <c r="A645" s="3">
        <v>1903</v>
      </c>
      <c r="H645" s="4">
        <v>4.7153192552806411</v>
      </c>
      <c r="I645" s="4">
        <v>1.7206238249291772</v>
      </c>
      <c r="O645" s="4">
        <v>7.3048320000000002</v>
      </c>
      <c r="P645" s="4">
        <v>2.3038738290236784</v>
      </c>
      <c r="Q645" s="4">
        <v>0.9721437089020788</v>
      </c>
      <c r="R645" s="4">
        <f t="shared" si="131"/>
        <v>3.0196891728619724</v>
      </c>
      <c r="S645" s="4">
        <f t="shared" si="132"/>
        <v>7.1563317166347193</v>
      </c>
      <c r="T645" s="4">
        <v>37.982999999999997</v>
      </c>
      <c r="U645" s="4">
        <f>T645*(12*(1-1/'Sources &amp; Notes'!B$67))/(1/'Sources &amp; Notes'!B$67-1/('Sources &amp; Notes'!B$67^(13)))+W645*1.05*365</f>
        <v>83.72185231137297</v>
      </c>
      <c r="V645" s="4">
        <f>T645*(12*(1-1/'Sources &amp; Notes'!B$67))/(1/'Sources &amp; Notes'!B$67-1/('Sources &amp; Notes'!B$67^(13)))+X645*1.05*365</f>
        <v>60.248011508372969</v>
      </c>
      <c r="W645" s="4">
        <v>0.10920777512328768</v>
      </c>
      <c r="X645" s="4">
        <v>4.7958353589041096E-2</v>
      </c>
      <c r="Y645" s="4">
        <f t="shared" si="142"/>
        <v>1.6166518297417227</v>
      </c>
      <c r="Z645" s="4">
        <f t="shared" si="140"/>
        <v>3.6813388338549853</v>
      </c>
    </row>
    <row r="646" spans="1:26" x14ac:dyDescent="0.25">
      <c r="A646" s="3">
        <v>1904</v>
      </c>
      <c r="H646" s="4">
        <v>4.3353123851110968</v>
      </c>
      <c r="I646" s="4">
        <v>1.5580442495684916</v>
      </c>
      <c r="O646" s="4">
        <v>7.0362719999999985</v>
      </c>
      <c r="P646" s="4">
        <v>2.2598650043390234</v>
      </c>
      <c r="Q646" s="4">
        <v>0.97888726548591376</v>
      </c>
      <c r="R646" s="4">
        <f t="shared" si="131"/>
        <v>2.9653149262034928</v>
      </c>
      <c r="S646" s="4">
        <f t="shared" si="132"/>
        <v>6.8457437999716806</v>
      </c>
      <c r="T646" s="4">
        <v>37.645000000000003</v>
      </c>
      <c r="U646" s="4">
        <f>T646*(12*(1-1/'Sources &amp; Notes'!B$67))/(1/'Sources &amp; Notes'!B$67-1/('Sources &amp; Notes'!B$67^(13)))+W646*1.05*365</f>
        <v>81.632679040041523</v>
      </c>
      <c r="V646" s="4">
        <f>T646*(12*(1-1/'Sources &amp; Notes'!B$67))/(1/'Sources &amp; Notes'!B$67-1/('Sources &amp; Notes'!B$67^(13)))+X646*1.05*365</f>
        <v>60.408181657491518</v>
      </c>
      <c r="W646" s="4">
        <v>0.10472870924657535</v>
      </c>
      <c r="X646" s="4">
        <v>4.9348416010958907E-2</v>
      </c>
      <c r="Y646" s="4">
        <f t="shared" ref="Y646" si="143">U646/325/W646/1.05</f>
        <v>2.2841553533555268</v>
      </c>
      <c r="Z646" s="4">
        <f t="shared" si="140"/>
        <v>3.5871528786276423</v>
      </c>
    </row>
    <row r="647" spans="1:26" x14ac:dyDescent="0.25">
      <c r="A647" s="3">
        <v>1905</v>
      </c>
      <c r="H647" s="4">
        <v>4.1278097830539382</v>
      </c>
      <c r="I647" s="4">
        <v>1.5201477438859035</v>
      </c>
      <c r="O647" s="4">
        <v>6.7139999999999995</v>
      </c>
      <c r="P647" s="4">
        <v>2.2753381158917603</v>
      </c>
      <c r="Q647" s="4">
        <v>1.0017836058791625</v>
      </c>
      <c r="R647" s="4">
        <f t="shared" si="131"/>
        <v>2.810257372135498</v>
      </c>
      <c r="S647" s="4">
        <f t="shared" si="132"/>
        <v>6.3829011342964694</v>
      </c>
      <c r="T647" s="4">
        <v>37.534999999999997</v>
      </c>
      <c r="U647" s="4">
        <f>T647*(12*(1-1/'Sources &amp; Notes'!B$67))/(1/'Sources &amp; Notes'!B$67-1/('Sources &amp; Notes'!B$67^(13)))+W647*1.05*365</f>
        <v>80.645999259683634</v>
      </c>
      <c r="V647" s="4">
        <f>T647*(12*(1-1/'Sources &amp; Notes'!B$67))/(1/'Sources &amp; Notes'!B$67-1/('Sources &amp; Notes'!B$67^(13)))+X647*1.05*365</f>
        <v>59.783778799133643</v>
      </c>
      <c r="W647" s="4">
        <v>0.10247057806849313</v>
      </c>
      <c r="X647" s="4">
        <v>4.8035560558904115E-2</v>
      </c>
      <c r="Y647" s="4">
        <f t="shared" ref="Y647:Y651" si="144">V647/325/W647/1.05</f>
        <v>1.7096669491455523</v>
      </c>
      <c r="Z647" s="4">
        <f t="shared" si="140"/>
        <v>3.64710140873057</v>
      </c>
    </row>
    <row r="648" spans="1:26" x14ac:dyDescent="0.25">
      <c r="A648" s="3">
        <v>1906</v>
      </c>
      <c r="H648" s="4">
        <v>3.7366400891378766</v>
      </c>
      <c r="I648" s="4">
        <v>1.408335316092894</v>
      </c>
      <c r="O648" s="4">
        <v>6.3917279999999987</v>
      </c>
      <c r="P648" s="4">
        <v>2.3319115395034395</v>
      </c>
      <c r="Q648" s="4">
        <v>1.027554753754212</v>
      </c>
      <c r="R648" s="4">
        <f t="shared" si="131"/>
        <v>2.610459229210834</v>
      </c>
      <c r="S648" s="4">
        <f t="shared" si="132"/>
        <v>5.9241222696499509</v>
      </c>
      <c r="T648" s="4">
        <v>37.325000000000003</v>
      </c>
      <c r="U648" s="4">
        <f>T648*(12*(1-1/'Sources &amp; Notes'!B$67))/(1/'Sources &amp; Notes'!B$67-1/('Sources &amp; Notes'!B$67^(13)))+W648*1.05*365</f>
        <v>85.250036959977706</v>
      </c>
      <c r="V648" s="4">
        <f>T648*(12*(1-1/'Sources &amp; Notes'!B$67))/(1/'Sources &amp; Notes'!B$67-1/('Sources &amp; Notes'!B$67^(13)))+X648*1.05*365</f>
        <v>59.629703542977708</v>
      </c>
      <c r="W648" s="4">
        <v>0.11508771282191782</v>
      </c>
      <c r="X648" s="4">
        <v>4.8237527780821916E-2</v>
      </c>
      <c r="Y648" s="4">
        <f t="shared" si="144"/>
        <v>1.5183120223423345</v>
      </c>
      <c r="Z648" s="4">
        <f t="shared" si="140"/>
        <v>3.6224712592105917</v>
      </c>
    </row>
    <row r="649" spans="1:26" x14ac:dyDescent="0.25">
      <c r="A649" s="3">
        <v>1907</v>
      </c>
      <c r="H649" s="4">
        <v>3.7002180830537097</v>
      </c>
      <c r="I649" s="4">
        <v>1.3707286465539785</v>
      </c>
      <c r="O649" s="4">
        <v>6.3380159999999997</v>
      </c>
      <c r="P649" s="4">
        <v>2.4177274506729058</v>
      </c>
      <c r="Q649" s="4">
        <v>1.0550965629121611</v>
      </c>
      <c r="R649" s="4">
        <f t="shared" si="131"/>
        <v>2.4966444057231132</v>
      </c>
      <c r="S649" s="4">
        <f t="shared" si="132"/>
        <v>5.7209983677941709</v>
      </c>
      <c r="T649" s="4">
        <v>39.305</v>
      </c>
      <c r="U649" s="4">
        <f>T649*(12*(1-1/'Sources &amp; Notes'!B$67))/(1/'Sources &amp; Notes'!B$67-1/('Sources &amp; Notes'!B$67^(13)))+W649*1.05*365</f>
        <v>91.032815864419391</v>
      </c>
      <c r="V649" s="4">
        <f>T649*(12*(1-1/'Sources &amp; Notes'!B$67))/(1/'Sources &amp; Notes'!B$67-1/('Sources &amp; Notes'!B$67^(13)))+X649*1.05*365</f>
        <v>63.636874382419393</v>
      </c>
      <c r="W649" s="4">
        <v>0.12448173967123287</v>
      </c>
      <c r="X649" s="4">
        <v>5.299852641095891E-2</v>
      </c>
      <c r="Y649" s="4">
        <f t="shared" si="144"/>
        <v>1.4980645648465336</v>
      </c>
      <c r="Z649" s="4">
        <f t="shared" si="140"/>
        <v>3.5186201541891307</v>
      </c>
    </row>
    <row r="650" spans="1:26" x14ac:dyDescent="0.25">
      <c r="A650" s="3">
        <v>1908</v>
      </c>
      <c r="H650" s="4">
        <v>4.9670774708413186</v>
      </c>
      <c r="I650" s="4">
        <v>1.8178417367774926</v>
      </c>
      <c r="O650" s="4">
        <v>6.2843040000000006</v>
      </c>
      <c r="P650" s="4">
        <v>2.4279153444737496</v>
      </c>
      <c r="Q650" s="4">
        <v>1.0743010726293436</v>
      </c>
      <c r="R650" s="4">
        <f t="shared" si="131"/>
        <v>2.4650988932518518</v>
      </c>
      <c r="S650" s="4">
        <f t="shared" si="132"/>
        <v>5.57111184290551</v>
      </c>
      <c r="T650" s="4">
        <v>46.218000000000004</v>
      </c>
      <c r="U650" s="4">
        <f>T650*(12*(1-1/'Sources &amp; Notes'!B$67))/(1/'Sources &amp; Notes'!B$67-1/('Sources &amp; Notes'!B$67^(13)))+W650*1.05*365</f>
        <v>95.253708121823607</v>
      </c>
      <c r="V650" s="4">
        <f>T650*(12*(1-1/'Sources &amp; Notes'!B$67))/(1/'Sources &amp; Notes'!B$67-1/('Sources &amp; Notes'!B$67^(13)))+X650*1.05*365</f>
        <v>70.215670127273611</v>
      </c>
      <c r="W650" s="4">
        <v>0.1156123793287671</v>
      </c>
      <c r="X650" s="4">
        <v>5.0281556120547945E-2</v>
      </c>
      <c r="Y650" s="4">
        <f t="shared" si="144"/>
        <v>1.7797419852077214</v>
      </c>
      <c r="Z650" s="4">
        <f t="shared" si="140"/>
        <v>4.0921606524640275</v>
      </c>
    </row>
    <row r="651" spans="1:26" x14ac:dyDescent="0.25">
      <c r="A651" s="3">
        <v>1909</v>
      </c>
      <c r="H651" s="4">
        <v>5.3566522248466999</v>
      </c>
      <c r="I651" s="4">
        <v>1.9496698250226645</v>
      </c>
      <c r="O651" s="4">
        <v>5.6397599999999999</v>
      </c>
      <c r="T651" s="4">
        <v>43.305</v>
      </c>
      <c r="U651" s="4">
        <f>T651*(12*(1-1/'Sources &amp; Notes'!B$67))/(1/'Sources &amp; Notes'!B$67-1/('Sources &amp; Notes'!B$67^(13)))+W651*1.05*365</f>
        <v>86.060726574092001</v>
      </c>
      <c r="V651" s="4">
        <f>T651*(12*(1-1/'Sources &amp; Notes'!B$67))/(1/'Sources &amp; Notes'!B$67-1/('Sources &amp; Notes'!B$67^(13)))+X651*1.05*365</f>
        <v>64.972283613541975</v>
      </c>
      <c r="W651" s="4">
        <v>0.10000367889041098</v>
      </c>
      <c r="X651" s="4">
        <v>4.4978387408219175E-2</v>
      </c>
      <c r="Y651" s="4">
        <f t="shared" si="144"/>
        <v>1.9038796613146405</v>
      </c>
      <c r="Z651" s="4">
        <f t="shared" si="140"/>
        <v>4.2330323799314709</v>
      </c>
    </row>
    <row r="652" spans="1:26" x14ac:dyDescent="0.25">
      <c r="A652" s="3">
        <v>1910</v>
      </c>
      <c r="H652" s="4">
        <v>5.0029741845741249</v>
      </c>
      <c r="I652" s="4">
        <v>1.8099992994444607</v>
      </c>
      <c r="O652" s="4">
        <v>5.5323359999999999</v>
      </c>
      <c r="T652" s="4">
        <v>44.905000000000001</v>
      </c>
      <c r="U652" s="4">
        <f>T652*(12*(1-1/'Sources &amp; Notes'!B$67))/(1/'Sources &amp; Notes'!B$67-1/('Sources &amp; Notes'!B$67^(13)))+W652*1.05*365</f>
        <v>87.325604192161023</v>
      </c>
      <c r="V652" s="4">
        <f>T652*(12*(1-1/'Sources &amp; Notes'!B$67))/(1/'Sources &amp; Notes'!B$67-1/('Sources &amp; Notes'!B$67^(13)))+X652*1.05*365</f>
        <v>66.357084904711016</v>
      </c>
      <c r="W652" s="4">
        <v>9.8702248013698618E-2</v>
      </c>
      <c r="X652" s="4">
        <v>4.3989868920547938E-2</v>
      </c>
      <c r="Y652" s="4">
        <f t="shared" ref="Y652" si="145">U652/325/W652/1.05</f>
        <v>2.5926380763728858</v>
      </c>
      <c r="Z652" s="4">
        <f t="shared" si="140"/>
        <v>4.4204040800615125</v>
      </c>
    </row>
    <row r="653" spans="1:26" x14ac:dyDescent="0.25">
      <c r="A653" s="3">
        <v>1911</v>
      </c>
      <c r="H653" s="4">
        <v>4.6913028211181267</v>
      </c>
      <c r="I653" s="4">
        <v>1.782352017163112</v>
      </c>
      <c r="O653" s="4">
        <v>5.2100640000000009</v>
      </c>
      <c r="T653" s="4">
        <v>49.805</v>
      </c>
      <c r="U653" s="4">
        <f>T653*(12*(1-1/'Sources &amp; Notes'!B$67))/(1/'Sources &amp; Notes'!B$67-1/('Sources &amp; Notes'!B$67^(13)))+W653*1.05*365</f>
        <v>102.75515622821618</v>
      </c>
      <c r="V653" s="4">
        <f>T653*(12*(1-1/'Sources &amp; Notes'!B$67))/(1/'Sources &amp; Notes'!B$67-1/('Sources &amp; Notes'!B$67^(13)))+X653*1.05*365</f>
        <v>75.215755703216189</v>
      </c>
      <c r="W653" s="4">
        <v>0.1248689038356164</v>
      </c>
      <c r="X653" s="4">
        <v>5.3011368219178075E-2</v>
      </c>
      <c r="Y653" s="4">
        <f t="shared" ref="Y653:Y654" si="146">V653/325/W653/1.05</f>
        <v>1.7651510036104547</v>
      </c>
      <c r="Z653" s="4">
        <f t="shared" si="140"/>
        <v>4.1578340331430343</v>
      </c>
    </row>
    <row r="654" spans="1:26" x14ac:dyDescent="0.25">
      <c r="A654" s="3">
        <v>1912</v>
      </c>
      <c r="H654" s="4">
        <v>4.32980299967421</v>
      </c>
      <c r="I654" s="4">
        <v>1.6799482853119905</v>
      </c>
      <c r="O654" s="4">
        <v>5.1294959999999996</v>
      </c>
      <c r="T654" s="4">
        <v>53.838000000000001</v>
      </c>
      <c r="U654" s="4">
        <f>T654*(12*(1-1/'Sources &amp; Notes'!B$67))/(1/'Sources &amp; Notes'!B$67-1/('Sources &amp; Notes'!B$67^(13)))+W654*1.05*365</f>
        <v>114.86402008379616</v>
      </c>
      <c r="V654" s="4">
        <f>T654*(12*(1-1/'Sources &amp; Notes'!B$67))/(1/'Sources &amp; Notes'!B$67-1/('Sources &amp; Notes'!B$67^(13)))+X654*1.05*365</f>
        <v>83.445499358246153</v>
      </c>
      <c r="W654" s="4">
        <v>0.14486462738356165</v>
      </c>
      <c r="X654" s="4">
        <v>6.2885447408219178E-2</v>
      </c>
      <c r="Y654" s="4">
        <f t="shared" si="146"/>
        <v>1.6879823616354257</v>
      </c>
      <c r="Z654" s="4">
        <f t="shared" si="140"/>
        <v>3.8884820880892739</v>
      </c>
    </row>
    <row r="655" spans="1:26" x14ac:dyDescent="0.25">
      <c r="A655" s="3">
        <v>1913</v>
      </c>
      <c r="H655" s="4">
        <v>4.4046559903638656</v>
      </c>
      <c r="I655" s="4">
        <v>1.6465252572019486</v>
      </c>
      <c r="O655" s="4">
        <v>6.1768799999999997</v>
      </c>
      <c r="T655" s="4">
        <v>56.28</v>
      </c>
      <c r="U655" s="4">
        <f>T655*(12*(1-1/'Sources &amp; Notes'!B$67))/(1/'Sources &amp; Notes'!B$67-1/('Sources &amp; Notes'!B$67^(13)))+W655*1.05*365</f>
        <v>122.00543051819088</v>
      </c>
      <c r="V655" s="4">
        <f>T655*(12*(1-1/'Sources &amp; Notes'!B$67))/(1/'Sources &amp; Notes'!B$67-1/('Sources &amp; Notes'!B$67^(13)))+X655*1.05*365</f>
        <v>87.594346699190893</v>
      </c>
      <c r="W655" s="4">
        <v>0.15647490290410954</v>
      </c>
      <c r="X655" s="4">
        <v>6.668733912328767E-2</v>
      </c>
      <c r="Y655" s="4">
        <f t="shared" ref="Y655" si="147">U655/325/W655/1.05</f>
        <v>2.2848716598001344</v>
      </c>
      <c r="Z655" s="4">
        <f t="shared" ref="Z655:Z674" si="148">V655/325/X655/1.05</f>
        <v>3.8491073962254179</v>
      </c>
    </row>
    <row r="656" spans="1:26" x14ac:dyDescent="0.25">
      <c r="A656" s="3">
        <v>1914</v>
      </c>
      <c r="O656" s="4">
        <v>5.9351760000000002</v>
      </c>
      <c r="T656" s="4">
        <v>55.199999999999996</v>
      </c>
      <c r="U656" s="4">
        <f>T656*(12*(1-1/'Sources &amp; Notes'!B$67))/(1/'Sources &amp; Notes'!B$67-1/('Sources &amp; Notes'!B$67^(13)))+W656*1.05*365</f>
        <v>108.2647902511318</v>
      </c>
      <c r="V656" s="4">
        <f>T656*(12*(1-1/'Sources &amp; Notes'!B$67))/(1/'Sources &amp; Notes'!B$67-1/('Sources &amp; Notes'!B$67^(13)))+X656*1.05*365</f>
        <v>81.581462160131792</v>
      </c>
      <c r="W656" s="4">
        <v>0.12372819490410959</v>
      </c>
      <c r="X656" s="4">
        <v>5.4104377315068494E-2</v>
      </c>
      <c r="Y656" s="4">
        <f t="shared" ref="Y656:Y657" si="149">V656/325/W656/1.05</f>
        <v>1.9321914133305234</v>
      </c>
      <c r="Z656" s="4">
        <f t="shared" si="148"/>
        <v>4.4186176358418976</v>
      </c>
    </row>
    <row r="657" spans="1:26" x14ac:dyDescent="0.25">
      <c r="A657" s="3">
        <v>1915</v>
      </c>
      <c r="O657" s="4">
        <v>6.0157439999999998</v>
      </c>
      <c r="T657" s="4">
        <v>59.64</v>
      </c>
      <c r="U657" s="4">
        <f>T657*(12*(1-1/'Sources &amp; Notes'!B$67))/(1/'Sources &amp; Notes'!B$67-1/('Sources &amp; Notes'!B$67^(13)))+W657*1.05*365</f>
        <v>103.63884412948588</v>
      </c>
      <c r="V657" s="4">
        <f>T657*(12*(1-1/'Sources &amp; Notes'!B$67))/(1/'Sources &amp; Notes'!B$67-1/('Sources &amp; Notes'!B$67^(13)))+X657*1.05*365</f>
        <v>82.523867701485884</v>
      </c>
      <c r="W657" s="4">
        <v>9.8887809643835631E-2</v>
      </c>
      <c r="X657" s="4">
        <v>4.3793285369863016E-2</v>
      </c>
      <c r="Y657" s="4">
        <f t="shared" si="149"/>
        <v>2.4454802327163567</v>
      </c>
      <c r="Z657" s="4">
        <f t="shared" si="148"/>
        <v>5.522037949384714</v>
      </c>
    </row>
    <row r="658" spans="1:26" x14ac:dyDescent="0.25">
      <c r="A658" s="3">
        <v>1916</v>
      </c>
      <c r="O658" s="4">
        <v>6.0963119999999984</v>
      </c>
      <c r="T658" s="4">
        <v>61.679999999999993</v>
      </c>
      <c r="U658" s="4">
        <f>T658*(12*(1-1/'Sources &amp; Notes'!B$67))/(1/'Sources &amp; Notes'!B$67-1/('Sources &amp; Notes'!B$67^(13)))+W658*1.05*365</f>
        <v>108.49813776048639</v>
      </c>
      <c r="V658" s="4">
        <f>T658*(12*(1-1/'Sources &amp; Notes'!B$67))/(1/'Sources &amp; Notes'!B$67-1/('Sources &amp; Notes'!B$67^(13)))+X658*1.05*365</f>
        <v>86.142467325486393</v>
      </c>
      <c r="W658" s="4">
        <v>0.10569965205479452</v>
      </c>
      <c r="X658" s="4">
        <v>4.7367830958904109E-2</v>
      </c>
      <c r="Y658" s="4">
        <f t="shared" ref="Y658" si="150">U658/325/W658/1.05</f>
        <v>3.0079877715374965</v>
      </c>
      <c r="Z658" s="4">
        <f t="shared" si="148"/>
        <v>5.3291893163052322</v>
      </c>
    </row>
    <row r="659" spans="1:26" x14ac:dyDescent="0.25">
      <c r="A659" s="3">
        <v>1917</v>
      </c>
      <c r="O659" s="4">
        <v>5.9351760000000002</v>
      </c>
      <c r="T659" s="4">
        <v>72.12</v>
      </c>
      <c r="U659" s="4">
        <f>T659*(12*(1-1/'Sources &amp; Notes'!B$67))/(1/'Sources &amp; Notes'!B$67-1/('Sources &amp; Notes'!B$67^(13)))+W659*1.05*365</f>
        <v>138.02786839372436</v>
      </c>
      <c r="V659" s="4">
        <f>T659*(12*(1-1/'Sources &amp; Notes'!B$67))/(1/'Sources &amp; Notes'!B$67-1/('Sources &amp; Notes'!B$67^(13)))+X659*1.05*365</f>
        <v>105.95048916472436</v>
      </c>
      <c r="W659" s="4">
        <v>0.15272354728767124</v>
      </c>
      <c r="X659" s="4">
        <v>6.90252322739726E-2</v>
      </c>
      <c r="Y659" s="4">
        <f t="shared" ref="Y659:Y660" si="151">V659/325/W659/1.05</f>
        <v>2.0329387932635834</v>
      </c>
      <c r="Z659" s="4">
        <f t="shared" si="148"/>
        <v>4.4980308460766203</v>
      </c>
    </row>
    <row r="660" spans="1:26" x14ac:dyDescent="0.25">
      <c r="A660" s="3">
        <v>1918</v>
      </c>
      <c r="O660" s="4">
        <v>6.0694560000000006</v>
      </c>
      <c r="T660" s="4">
        <v>87</v>
      </c>
      <c r="U660" s="4">
        <f>T660*(12*(1-1/'Sources &amp; Notes'!B$67))/(1/'Sources &amp; Notes'!B$67-1/('Sources &amp; Notes'!B$67^(13)))+W660*1.05*365</f>
        <v>186.21019461131641</v>
      </c>
      <c r="V660" s="4">
        <f>T660*(12*(1-1/'Sources &amp; Notes'!B$67))/(1/'Sources &amp; Notes'!B$67-1/('Sources &amp; Notes'!B$67^(13)))+X660*1.05*365</f>
        <v>136.08201119831642</v>
      </c>
      <c r="W660" s="4">
        <v>0.23564689210958903</v>
      </c>
      <c r="X660" s="4">
        <v>0.10484928372602741</v>
      </c>
      <c r="Y660" s="4">
        <f t="shared" si="151"/>
        <v>1.692257092044388</v>
      </c>
      <c r="Z660" s="4">
        <f t="shared" si="148"/>
        <v>3.8033175832910366</v>
      </c>
    </row>
    <row r="661" spans="1:26" x14ac:dyDescent="0.25">
      <c r="A661" s="3">
        <v>1919</v>
      </c>
      <c r="O661" s="4">
        <v>6.4991519999999996</v>
      </c>
      <c r="T661" s="4">
        <v>116.03999999999999</v>
      </c>
      <c r="U661" s="4">
        <f>T661*(12*(1-1/'Sources &amp; Notes'!B$67))/(1/'Sources &amp; Notes'!B$67-1/('Sources &amp; Notes'!B$67^(13)))+W661*1.05*365</f>
        <v>256.31805330054442</v>
      </c>
      <c r="V661" s="4">
        <f>T661*(12*(1-1/'Sources &amp; Notes'!B$67))/(1/'Sources &amp; Notes'!B$67-1/('Sources &amp; Notes'!B$67^(13)))+X661*1.05*365</f>
        <v>184.95552568899444</v>
      </c>
      <c r="W661" s="4">
        <v>0.33505352749315059</v>
      </c>
      <c r="X661" s="4">
        <v>0.14884993294246573</v>
      </c>
      <c r="Y661" s="4">
        <f t="shared" ref="Y661" si="152">U661/325/W661/1.05</f>
        <v>2.241776650217314</v>
      </c>
      <c r="Z661" s="4">
        <f t="shared" si="148"/>
        <v>3.6412123523276172</v>
      </c>
    </row>
    <row r="662" spans="1:26" x14ac:dyDescent="0.25">
      <c r="A662" s="3">
        <v>1920</v>
      </c>
      <c r="O662" s="4">
        <v>6.0157439999999998</v>
      </c>
      <c r="T662" s="4">
        <v>249.12</v>
      </c>
      <c r="U662" s="4">
        <f>T662*(12*(1-1/'Sources &amp; Notes'!B$67))/(1/'Sources &amp; Notes'!B$67-1/('Sources &amp; Notes'!B$67^(13)))+W662*1.05*365</f>
        <v>403.14928683054916</v>
      </c>
      <c r="V662" s="4">
        <f>T662*(12*(1-1/'Sources &amp; Notes'!B$67))/(1/'Sources &amp; Notes'!B$67-1/('Sources &amp; Notes'!B$67^(13)))+X662*1.05*365</f>
        <v>330.94184778309921</v>
      </c>
      <c r="W662" s="4">
        <v>0.33541768006849315</v>
      </c>
      <c r="X662" s="4">
        <v>0.14700948946849318</v>
      </c>
      <c r="Y662" s="4">
        <f t="shared" ref="Y662:Y663" si="153">V662/325/W662/1.05</f>
        <v>2.8912994697790535</v>
      </c>
      <c r="Z662" s="4">
        <f t="shared" si="148"/>
        <v>6.5968051725286676</v>
      </c>
    </row>
    <row r="663" spans="1:26" x14ac:dyDescent="0.25">
      <c r="A663" s="3">
        <v>1921</v>
      </c>
      <c r="O663" s="4">
        <v>5.8546079999999989</v>
      </c>
      <c r="T663" s="4">
        <v>242.04000000000002</v>
      </c>
      <c r="U663" s="4">
        <f>T663*(12*(1-1/'Sources &amp; Notes'!B$67))/(1/'Sources &amp; Notes'!B$67-1/('Sources &amp; Notes'!B$67^(13)))+W663*1.05*365</f>
        <v>359.44323733235615</v>
      </c>
      <c r="V663" s="4">
        <f>T663*(12*(1-1/'Sources &amp; Notes'!B$67))/(1/'Sources &amp; Notes'!B$67-1/('Sources &amp; Notes'!B$67^(13)))+X663*1.05*365</f>
        <v>307.55289011735618</v>
      </c>
      <c r="W663" s="4">
        <v>0.24174020109589039</v>
      </c>
      <c r="X663" s="4">
        <v>0.10634464410958905</v>
      </c>
      <c r="Y663" s="4">
        <f t="shared" si="153"/>
        <v>3.7281920275076348</v>
      </c>
      <c r="Z663" s="4">
        <f t="shared" si="148"/>
        <v>8.4748404397784363</v>
      </c>
    </row>
    <row r="664" spans="1:26" x14ac:dyDescent="0.25">
      <c r="A664" s="3">
        <v>1922</v>
      </c>
      <c r="O664" s="4">
        <v>7.6271039999999992</v>
      </c>
      <c r="T664" s="4">
        <v>243.95999999999998</v>
      </c>
      <c r="U664" s="4">
        <f>T664*(12*(1-1/'Sources &amp; Notes'!B$67))/(1/'Sources &amp; Notes'!B$67-1/('Sources &amp; Notes'!B$67^(13)))+W664*1.05*365</f>
        <v>372.67849160023894</v>
      </c>
      <c r="V664" s="4">
        <f>T664*(12*(1-1/'Sources &amp; Notes'!B$67))/(1/'Sources &amp; Notes'!B$67-1/('Sources &amp; Notes'!B$67^(13)))+X664*1.05*365</f>
        <v>313.91446663723895</v>
      </c>
      <c r="W664" s="4">
        <v>0.2707522638904109</v>
      </c>
      <c r="X664" s="4">
        <v>0.1174214746849315</v>
      </c>
      <c r="Y664" s="4">
        <f t="shared" ref="Y664" si="154">U664/325/W664/1.05</f>
        <v>4.0335697592745499</v>
      </c>
      <c r="Z664" s="4">
        <f t="shared" si="148"/>
        <v>7.8341366040405109</v>
      </c>
    </row>
    <row r="665" spans="1:26" x14ac:dyDescent="0.25">
      <c r="A665" s="3">
        <v>1923</v>
      </c>
      <c r="O665" s="4">
        <v>7.0362719999999985</v>
      </c>
      <c r="T665" s="4">
        <v>252.12</v>
      </c>
      <c r="U665" s="4">
        <f>T665*(12*(1-1/'Sources &amp; Notes'!B$67))/(1/'Sources &amp; Notes'!B$67-1/('Sources &amp; Notes'!B$67^(13)))+W665*1.05*365</f>
        <v>371.25715068949108</v>
      </c>
      <c r="V665" s="4">
        <f>T665*(12*(1-1/'Sources &amp; Notes'!B$67))/(1/'Sources &amp; Notes'!B$67-1/('Sources &amp; Notes'!B$67^(13)))+X665*1.05*365</f>
        <v>318.36310476904112</v>
      </c>
      <c r="W665" s="4">
        <v>0.24357428341095888</v>
      </c>
      <c r="X665" s="4">
        <v>0.10555981264657534</v>
      </c>
      <c r="Y665" s="4">
        <f t="shared" ref="Y665:Y666" si="155">V665/325/W665/1.05</f>
        <v>3.8301751813976543</v>
      </c>
      <c r="Z665" s="4">
        <f t="shared" si="148"/>
        <v>8.8379483797581386</v>
      </c>
    </row>
    <row r="666" spans="1:26" x14ac:dyDescent="0.25">
      <c r="A666" s="3">
        <v>1924</v>
      </c>
      <c r="O666" s="4">
        <v>6.8214240000000004</v>
      </c>
      <c r="T666" s="4">
        <v>255.24</v>
      </c>
      <c r="U666" s="4">
        <f>T666*(12*(1-1/'Sources &amp; Notes'!B$67))/(1/'Sources &amp; Notes'!B$67-1/('Sources &amp; Notes'!B$67^(13)))+W666*1.05*365</f>
        <v>383.95920310855075</v>
      </c>
      <c r="V666" s="4">
        <f>T666*(12*(1-1/'Sources &amp; Notes'!B$67))/(1/'Sources &amp; Notes'!B$67-1/('Sources &amp; Notes'!B$67^(13)))+X666*1.05*365</f>
        <v>325.17905620510072</v>
      </c>
      <c r="W666" s="4">
        <v>0.26774371058904117</v>
      </c>
      <c r="X666" s="4">
        <v>0.11437085500273976</v>
      </c>
      <c r="Y666" s="4">
        <f t="shared" si="155"/>
        <v>3.5590216371943004</v>
      </c>
      <c r="Z666" s="4">
        <f t="shared" si="148"/>
        <v>8.3317175445288001</v>
      </c>
    </row>
    <row r="667" spans="1:26" x14ac:dyDescent="0.25">
      <c r="A667" s="3">
        <v>1925</v>
      </c>
      <c r="T667" s="4">
        <v>187.92000000000002</v>
      </c>
      <c r="U667" s="4">
        <f>T667*(12*(1-1/'Sources &amp; Notes'!B$67))/(1/'Sources &amp; Notes'!B$67-1/('Sources &amp; Notes'!B$67^(13)))+W667*1.05*365</f>
        <v>317.42438621528345</v>
      </c>
      <c r="V667" s="4">
        <f>T667*(12*(1-1/'Sources &amp; Notes'!B$67))/(1/'Sources &amp; Notes'!B$67-1/('Sources &amp; Notes'!B$67^(13)))+X667*1.05*365</f>
        <v>253.63892126228347</v>
      </c>
      <c r="W667" s="4">
        <v>0.28775884169863014</v>
      </c>
      <c r="X667" s="4">
        <v>0.12132579550684933</v>
      </c>
      <c r="Y667" s="4">
        <f t="shared" ref="Y667" si="156">U667/325/W667/1.05</f>
        <v>3.2325031128697588</v>
      </c>
      <c r="Z667" s="4">
        <f t="shared" si="148"/>
        <v>6.1261847493039792</v>
      </c>
    </row>
    <row r="668" spans="1:26" x14ac:dyDescent="0.25">
      <c r="A668" s="3">
        <v>1926</v>
      </c>
      <c r="T668" s="4">
        <v>196.44</v>
      </c>
      <c r="U668" s="4">
        <f>T668*(12*(1-1/'Sources &amp; Notes'!B$67))/(1/'Sources &amp; Notes'!B$67-1/('Sources &amp; Notes'!B$67^(13)))+W668*1.05*365</f>
        <v>316.95672009963857</v>
      </c>
      <c r="V668" s="4">
        <f>T668*(12*(1-1/'Sources &amp; Notes'!B$67))/(1/'Sources &amp; Notes'!B$67-1/('Sources &amp; Notes'!B$67^(13)))+X668*1.05*365</f>
        <v>256.92677307363857</v>
      </c>
      <c r="W668" s="4">
        <v>0.26203383791780821</v>
      </c>
      <c r="X668" s="4">
        <v>0.10539992526027397</v>
      </c>
      <c r="Y668" s="4">
        <f t="shared" ref="Y668:Y669" si="157">V668/325/W668/1.05</f>
        <v>2.8732890938693187</v>
      </c>
      <c r="Z668" s="4">
        <f t="shared" si="148"/>
        <v>7.143259037942908</v>
      </c>
    </row>
    <row r="669" spans="1:26" x14ac:dyDescent="0.25">
      <c r="A669" s="3">
        <v>1927</v>
      </c>
      <c r="T669" s="4">
        <v>196.07999999999998</v>
      </c>
      <c r="U669" s="4">
        <f>T669*(12*(1-1/'Sources &amp; Notes'!B$67))/(1/'Sources &amp; Notes'!B$67-1/('Sources &amp; Notes'!B$67^(13)))+W669*1.05*365</f>
        <v>312.08250788128555</v>
      </c>
      <c r="V669" s="4">
        <f>T669*(12*(1-1/'Sources &amp; Notes'!B$67))/(1/'Sources &amp; Notes'!B$67-1/('Sources &amp; Notes'!B$67^(13)))+X669*1.05*365</f>
        <v>254.86144733428551</v>
      </c>
      <c r="W669" s="4">
        <v>0.25035114843835615</v>
      </c>
      <c r="X669" s="4">
        <v>0.10104635901369861</v>
      </c>
      <c r="Y669" s="4">
        <f t="shared" si="157"/>
        <v>2.9831967489416891</v>
      </c>
      <c r="Z669" s="4">
        <f t="shared" si="148"/>
        <v>7.3911295706743285</v>
      </c>
    </row>
    <row r="670" spans="1:26" x14ac:dyDescent="0.25">
      <c r="A670" s="3">
        <v>1928</v>
      </c>
      <c r="T670" s="4">
        <v>198.95999999999998</v>
      </c>
      <c r="U670" s="4">
        <f>T670*(12*(1-1/'Sources &amp; Notes'!B$67))/(1/'Sources &amp; Notes'!B$67-1/('Sources &amp; Notes'!B$67^(13)))+W670*1.05*365</f>
        <v>301.85039487685981</v>
      </c>
      <c r="V670" s="4">
        <f>T670*(12*(1-1/'Sources &amp; Notes'!B$67))/(1/'Sources &amp; Notes'!B$67-1/('Sources &amp; Notes'!B$67^(13)))+X670*1.05*365</f>
        <v>255.85871696530978</v>
      </c>
      <c r="W670" s="4">
        <v>0.21536958338356166</v>
      </c>
      <c r="X670" s="4">
        <v>9.5365205271232864E-2</v>
      </c>
      <c r="Y670" s="4">
        <f t="shared" ref="Y670" si="158">U670/325/W670/1.05</f>
        <v>4.1070947335915466</v>
      </c>
      <c r="Z670" s="4">
        <f t="shared" si="148"/>
        <v>7.8620827358555205</v>
      </c>
    </row>
    <row r="671" spans="1:26" x14ac:dyDescent="0.25">
      <c r="A671" s="3">
        <v>1929</v>
      </c>
      <c r="T671" s="4">
        <v>194.52</v>
      </c>
      <c r="U671" s="4">
        <f>T671*(12*(1-1/'Sources &amp; Notes'!B$67))/(1/'Sources &amp; Notes'!B$67-1/('Sources &amp; Notes'!B$67^(13)))+W671*1.05*365</f>
        <v>297.8752785355058</v>
      </c>
      <c r="V671" s="4">
        <f>T671*(12*(1-1/'Sources &amp; Notes'!B$67))/(1/'Sources &amp; Notes'!B$67-1/('Sources &amp; Notes'!B$67^(13)))+X671*1.05*365</f>
        <v>250.5086334149558</v>
      </c>
      <c r="W671" s="4">
        <v>0.21776753560273973</v>
      </c>
      <c r="X671" s="4">
        <v>9.4175506586301375E-2</v>
      </c>
      <c r="Y671" s="4">
        <f t="shared" ref="Y671:Y672" si="159">V671/325/W671/1.05</f>
        <v>3.3709856311621151</v>
      </c>
      <c r="Z671" s="4">
        <f t="shared" si="148"/>
        <v>7.7949273655109774</v>
      </c>
    </row>
    <row r="672" spans="1:26" x14ac:dyDescent="0.25">
      <c r="A672" s="3">
        <v>1930</v>
      </c>
      <c r="T672" s="4">
        <v>171.24</v>
      </c>
      <c r="U672" s="4">
        <f>T672*(12*(1-1/'Sources &amp; Notes'!B$67))/(1/'Sources &amp; Notes'!B$67-1/('Sources &amp; Notes'!B$67^(13)))+W672*1.05*365</f>
        <v>265.56017831017624</v>
      </c>
      <c r="V672" s="4">
        <f>T672*(12*(1-1/'Sources &amp; Notes'!B$67))/(1/'Sources &amp; Notes'!B$67-1/('Sources &amp; Notes'!B$67^(13)))+X672*1.05*365</f>
        <v>221.64701769472626</v>
      </c>
      <c r="W672" s="4">
        <v>0.20040555738356164</v>
      </c>
      <c r="X672" s="4">
        <v>8.5824577304109584E-2</v>
      </c>
      <c r="Y672" s="4">
        <f t="shared" si="159"/>
        <v>3.2410032867729881</v>
      </c>
      <c r="Z672" s="4">
        <f t="shared" si="148"/>
        <v>7.567937886442639</v>
      </c>
    </row>
    <row r="673" spans="1:26" x14ac:dyDescent="0.25">
      <c r="A673" s="3">
        <v>1931</v>
      </c>
      <c r="T673" s="4">
        <v>151.07999999999998</v>
      </c>
      <c r="U673" s="4">
        <f>T673*(12*(1-1/'Sources &amp; Notes'!B$67))/(1/'Sources &amp; Notes'!B$67-1/('Sources &amp; Notes'!B$67^(13)))+W673*1.05*365</f>
        <v>219.13669336615638</v>
      </c>
      <c r="V673" s="4">
        <f>T673*(12*(1-1/'Sources &amp; Notes'!B$67))/(1/'Sources &amp; Notes'!B$67-1/('Sources &amp; Notes'!B$67^(13)))+X673*1.05*365</f>
        <v>189.20090243215637</v>
      </c>
      <c r="W673" s="4">
        <v>0.13725752783561643</v>
      </c>
      <c r="X673" s="4">
        <v>5.9147179671232869E-2</v>
      </c>
      <c r="Y673" s="4">
        <f t="shared" ref="Y673" si="160">U673/325/W673/1.05</f>
        <v>4.6784960979922419</v>
      </c>
      <c r="Z673" s="4">
        <f t="shared" si="148"/>
        <v>9.3738176867244238</v>
      </c>
    </row>
    <row r="674" spans="1:26" x14ac:dyDescent="0.25">
      <c r="A674" s="3">
        <v>1932</v>
      </c>
      <c r="T674" s="4">
        <v>145.32</v>
      </c>
      <c r="U674" s="4">
        <f>T674*(12*(1-1/'Sources &amp; Notes'!B$67))/(1/'Sources &amp; Notes'!B$67-1/('Sources &amp; Notes'!B$67^(13)))+W674*1.05*365</f>
        <v>221.20438646850783</v>
      </c>
      <c r="V674" s="4">
        <f>T674*(12*(1-1/'Sources &amp; Notes'!B$67))/(1/'Sources &amp; Notes'!B$67-1/('Sources &amp; Notes'!B$67^(13)))+X674*1.05*365</f>
        <v>186.86904767550783</v>
      </c>
      <c r="W674" s="4">
        <v>0.15921926745205481</v>
      </c>
      <c r="X674" s="4">
        <v>6.96293423561644E-2</v>
      </c>
      <c r="Y674" s="4">
        <f t="shared" ref="Y674" si="161">V674/325/W674/1.05</f>
        <v>3.4392923273234541</v>
      </c>
      <c r="Z674" s="4">
        <f t="shared" si="148"/>
        <v>7.86452358129206</v>
      </c>
    </row>
    <row r="675" spans="1:26" x14ac:dyDescent="0.25">
      <c r="A675" s="3">
        <v>1933</v>
      </c>
      <c r="W675" s="4">
        <v>0.16222124980821917</v>
      </c>
      <c r="X675" s="4">
        <v>7.0749427506849316E-2</v>
      </c>
    </row>
    <row r="676" spans="1:26" x14ac:dyDescent="0.25">
      <c r="A676" s="3">
        <v>1934</v>
      </c>
      <c r="W676" s="4">
        <v>0.18744613824657533</v>
      </c>
      <c r="X676" s="4">
        <v>8.0888610082191781E-2</v>
      </c>
    </row>
    <row r="677" spans="1:26" x14ac:dyDescent="0.25">
      <c r="A677" s="3">
        <v>1935</v>
      </c>
      <c r="W677" s="4">
        <v>0.21656829868493147</v>
      </c>
      <c r="X677" s="4">
        <v>9.3987572219178098E-2</v>
      </c>
    </row>
    <row r="678" spans="1:26" x14ac:dyDescent="0.25">
      <c r="A678" s="3">
        <v>1936</v>
      </c>
      <c r="W678" s="4">
        <v>0.22866065506849315</v>
      </c>
      <c r="X678" s="4">
        <v>9.9993730684931517E-2</v>
      </c>
    </row>
    <row r="679" spans="1:26" x14ac:dyDescent="0.25">
      <c r="A679" s="3">
        <v>1937</v>
      </c>
      <c r="W679" s="4">
        <v>0.24133356284931506</v>
      </c>
      <c r="X679" s="4">
        <v>0.10514825758904113</v>
      </c>
    </row>
    <row r="680" spans="1:26" x14ac:dyDescent="0.25">
      <c r="A680" s="3">
        <v>1938</v>
      </c>
      <c r="W680" s="4">
        <v>0.25725009649315062</v>
      </c>
      <c r="X680" s="4">
        <v>0.11158996673972603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EFFE-50A5-4FB2-B983-791621A6473C}">
  <dimension ref="A3:N62"/>
  <sheetViews>
    <sheetView workbookViewId="0">
      <selection activeCell="O17" sqref="O17"/>
    </sheetView>
  </sheetViews>
  <sheetFormatPr defaultColWidth="8.85546875" defaultRowHeight="15.75" x14ac:dyDescent="0.25"/>
  <cols>
    <col min="1" max="1" width="15" style="24" customWidth="1"/>
    <col min="2" max="9" width="8.85546875" style="24"/>
    <col min="10" max="10" width="10.7109375" style="24" customWidth="1"/>
    <col min="11" max="12" width="8.85546875" style="24"/>
    <col min="13" max="13" width="9.140625" style="24"/>
    <col min="14" max="16384" width="8.85546875" style="24"/>
  </cols>
  <sheetData>
    <row r="3" spans="1:14" x14ac:dyDescent="0.25">
      <c r="A3" s="18" t="s">
        <v>0</v>
      </c>
      <c r="B3" s="24" t="s">
        <v>19</v>
      </c>
      <c r="C3" s="24" t="s">
        <v>15</v>
      </c>
      <c r="D3" s="24" t="s">
        <v>14</v>
      </c>
      <c r="E3" s="24" t="s">
        <v>12</v>
      </c>
      <c r="F3" s="24" t="s">
        <v>16</v>
      </c>
      <c r="G3" s="24" t="s">
        <v>17</v>
      </c>
      <c r="H3" s="24" t="s">
        <v>18</v>
      </c>
      <c r="I3" s="24" t="s">
        <v>7</v>
      </c>
      <c r="J3" s="24" t="s">
        <v>20</v>
      </c>
      <c r="K3" s="24" t="s">
        <v>25</v>
      </c>
      <c r="L3" s="24" t="s">
        <v>26</v>
      </c>
      <c r="M3" s="24" t="s">
        <v>43</v>
      </c>
      <c r="N3" s="24" t="s">
        <v>49</v>
      </c>
    </row>
    <row r="4" spans="1:14" x14ac:dyDescent="0.25">
      <c r="A4" s="24" t="s">
        <v>2</v>
      </c>
      <c r="B4" s="24">
        <v>0</v>
      </c>
      <c r="C4" s="24">
        <v>170</v>
      </c>
      <c r="D4" s="24">
        <v>10</v>
      </c>
      <c r="E4" s="24">
        <v>10</v>
      </c>
      <c r="F4" s="24">
        <v>5</v>
      </c>
      <c r="G4" s="24">
        <v>3</v>
      </c>
      <c r="H4" s="24">
        <v>0</v>
      </c>
      <c r="I4" s="24">
        <v>0</v>
      </c>
      <c r="J4" s="24">
        <v>0</v>
      </c>
      <c r="K4" s="24">
        <f>(B4*B6+C4*C6+D4*D6+E4*E6+F4*F6+G4*G6+H4*H6+I4*I6+J4*J6)/365</f>
        <v>2098.5150684931505</v>
      </c>
      <c r="L4" s="24">
        <f>(+B4*B7+C4*C7+D4*D7+E4*E7+F4*F7+H4*H7+I4*I7+G4*G7)/365</f>
        <v>96.0027397260274</v>
      </c>
      <c r="M4" s="24">
        <f>(D4*D7+E4*E7+F4*F7+G4*G7+H4*H7+I4*I7)/365</f>
        <v>16.824657534246576</v>
      </c>
      <c r="N4" s="24">
        <f>B4*B6/365</f>
        <v>0</v>
      </c>
    </row>
    <row r="5" spans="1:14" x14ac:dyDescent="0.25">
      <c r="A5" s="24" t="s">
        <v>1</v>
      </c>
      <c r="B5" s="24">
        <v>234</v>
      </c>
      <c r="D5" s="24">
        <v>26</v>
      </c>
      <c r="E5" s="24">
        <v>26</v>
      </c>
      <c r="F5" s="24">
        <v>26</v>
      </c>
      <c r="G5" s="24">
        <v>5.2</v>
      </c>
      <c r="H5" s="24">
        <v>5.2</v>
      </c>
      <c r="I5" s="24">
        <v>52</v>
      </c>
      <c r="J5" s="24">
        <v>182</v>
      </c>
      <c r="N5" s="24">
        <f>B5*B6/365</f>
        <v>1570.6849315068494</v>
      </c>
    </row>
    <row r="6" spans="1:14" x14ac:dyDescent="0.25">
      <c r="A6" s="24" t="s">
        <v>23</v>
      </c>
      <c r="B6" s="24">
        <v>2450</v>
      </c>
      <c r="C6" s="24">
        <v>3902</v>
      </c>
      <c r="D6" s="24">
        <v>3413</v>
      </c>
      <c r="E6" s="24">
        <v>3413</v>
      </c>
      <c r="F6" s="24">
        <v>2500</v>
      </c>
      <c r="G6" s="24">
        <v>7286</v>
      </c>
      <c r="H6" s="24">
        <v>3750</v>
      </c>
      <c r="I6" s="24">
        <v>79</v>
      </c>
      <c r="J6" s="24">
        <v>426</v>
      </c>
    </row>
    <row r="7" spans="1:14" x14ac:dyDescent="0.25">
      <c r="A7" s="24" t="s">
        <v>24</v>
      </c>
      <c r="B7" s="24">
        <v>100</v>
      </c>
      <c r="C7" s="24">
        <v>170</v>
      </c>
      <c r="D7" s="24">
        <v>256</v>
      </c>
      <c r="E7" s="24">
        <v>256</v>
      </c>
      <c r="F7" s="24">
        <v>200</v>
      </c>
      <c r="G7" s="24">
        <v>7</v>
      </c>
      <c r="H7" s="24">
        <v>214</v>
      </c>
      <c r="I7" s="24">
        <v>6.25</v>
      </c>
      <c r="J7" s="24">
        <v>3</v>
      </c>
    </row>
    <row r="8" spans="1:14" x14ac:dyDescent="0.25">
      <c r="B8" s="24">
        <f t="shared" ref="B8:J8" si="0">B4*B6/$K4/365</f>
        <v>0</v>
      </c>
      <c r="C8" s="24">
        <f t="shared" si="0"/>
        <v>0.86602659675856908</v>
      </c>
      <c r="D8" s="24">
        <f t="shared" si="0"/>
        <v>4.4558578929915223E-2</v>
      </c>
      <c r="E8" s="24">
        <f t="shared" si="0"/>
        <v>4.4558578929915223E-2</v>
      </c>
      <c r="F8" s="24">
        <f t="shared" si="0"/>
        <v>1.6319432658187527E-2</v>
      </c>
      <c r="G8" s="24">
        <f t="shared" si="0"/>
        <v>2.8536812723413033E-2</v>
      </c>
      <c r="H8" s="24">
        <f t="shared" si="0"/>
        <v>0</v>
      </c>
      <c r="I8" s="24">
        <f t="shared" si="0"/>
        <v>0</v>
      </c>
      <c r="J8" s="24">
        <f t="shared" si="0"/>
        <v>0</v>
      </c>
    </row>
    <row r="9" spans="1:14" x14ac:dyDescent="0.25">
      <c r="J9" s="24">
        <f>J5*J6/365</f>
        <v>212.41643835616438</v>
      </c>
      <c r="N9" s="24" t="s">
        <v>51</v>
      </c>
    </row>
    <row r="12" spans="1:14" x14ac:dyDescent="0.25">
      <c r="A12" s="18" t="s">
        <v>3</v>
      </c>
      <c r="B12" s="24" t="s">
        <v>29</v>
      </c>
      <c r="C12" s="24" t="s">
        <v>27</v>
      </c>
      <c r="D12" s="24" t="s">
        <v>28</v>
      </c>
      <c r="E12" s="24" t="s">
        <v>30</v>
      </c>
      <c r="F12" s="24" t="s">
        <v>31</v>
      </c>
      <c r="G12" s="24" t="s">
        <v>32</v>
      </c>
      <c r="H12" s="24" t="s">
        <v>33</v>
      </c>
      <c r="I12" s="24" t="s">
        <v>25</v>
      </c>
      <c r="J12" s="24" t="s">
        <v>26</v>
      </c>
      <c r="K12" s="24" t="s">
        <v>43</v>
      </c>
      <c r="L12" s="24" t="s">
        <v>49</v>
      </c>
    </row>
    <row r="13" spans="1:14" x14ac:dyDescent="0.25">
      <c r="A13" s="24" t="s">
        <v>2</v>
      </c>
      <c r="B13" s="24">
        <v>4</v>
      </c>
      <c r="C13" s="24">
        <v>26</v>
      </c>
      <c r="D13" s="24">
        <v>33</v>
      </c>
      <c r="E13" s="24">
        <v>77</v>
      </c>
      <c r="G13" s="24">
        <v>82</v>
      </c>
      <c r="H13" s="24">
        <v>1</v>
      </c>
      <c r="I13" s="24">
        <f>(B13*B15+C13*C15+D13*D15+E13*E15+G13*G15+H13*H15)/365</f>
        <v>2101.0410958904108</v>
      </c>
      <c r="J13" s="24">
        <f>(B13*B16+C13*C16+D13*D16+E13*E16+G13*G16+H13*H16)/365</f>
        <v>74.819178082191783</v>
      </c>
      <c r="K13" s="24">
        <f>(C13*C16+B13*B16)/365</f>
        <v>25.210958904109589</v>
      </c>
      <c r="L13" s="24">
        <f>D13*D15/365</f>
        <v>317.34246575342468</v>
      </c>
    </row>
    <row r="14" spans="1:14" x14ac:dyDescent="0.25">
      <c r="A14" s="24" t="s">
        <v>1</v>
      </c>
      <c r="B14" s="24">
        <v>4</v>
      </c>
      <c r="C14" s="24">
        <v>52</v>
      </c>
      <c r="D14" s="24">
        <v>127.5</v>
      </c>
      <c r="E14" s="24">
        <v>11</v>
      </c>
      <c r="F14" s="24">
        <v>3.5</v>
      </c>
      <c r="G14" s="24">
        <v>18</v>
      </c>
      <c r="H14" s="24">
        <v>1</v>
      </c>
      <c r="I14" s="24">
        <f>(B14*B15+C14*C15+D14*D15+E14*E15+F14*F15+G14*G15+H14*H15)/365</f>
        <v>2098.821917808219</v>
      </c>
      <c r="J14" s="24">
        <f>(B14*B16+C14*C16+D14*D16+E14*E16+G14*G16+H14*H16)/365</f>
        <v>83.820547945205476</v>
      </c>
      <c r="L14" s="24">
        <f>D14*D15/365</f>
        <v>1226.0958904109589</v>
      </c>
    </row>
    <row r="15" spans="1:14" x14ac:dyDescent="0.25">
      <c r="A15" s="24" t="s">
        <v>23</v>
      </c>
      <c r="B15" s="24">
        <v>1125</v>
      </c>
      <c r="C15" s="24">
        <v>3920</v>
      </c>
      <c r="D15" s="24">
        <v>3510</v>
      </c>
      <c r="E15" s="24">
        <v>3370</v>
      </c>
      <c r="F15" s="24">
        <v>1050</v>
      </c>
      <c r="G15" s="24">
        <v>3370</v>
      </c>
      <c r="H15" s="24">
        <v>8800</v>
      </c>
    </row>
    <row r="16" spans="1:14" x14ac:dyDescent="0.25">
      <c r="A16" s="24" t="s">
        <v>24</v>
      </c>
      <c r="B16" s="24">
        <v>71</v>
      </c>
      <c r="C16" s="24">
        <v>343</v>
      </c>
      <c r="D16" s="24">
        <v>75</v>
      </c>
      <c r="E16" s="24">
        <v>88</v>
      </c>
      <c r="F16" s="24">
        <v>181</v>
      </c>
      <c r="G16" s="24">
        <v>108</v>
      </c>
      <c r="H16" s="24">
        <v>0</v>
      </c>
    </row>
    <row r="17" spans="1:14" x14ac:dyDescent="0.25">
      <c r="B17" s="24">
        <f>B13*B15/$I13/365</f>
        <v>5.8679324014187361E-3</v>
      </c>
      <c r="C17" s="24">
        <f t="shared" ref="C17:H17" si="1">C13*C15/$I13/365</f>
        <v>0.13290214896724389</v>
      </c>
      <c r="D17" s="24">
        <f t="shared" si="1"/>
        <v>0.15104058001251824</v>
      </c>
      <c r="E17" s="24">
        <f t="shared" si="1"/>
        <v>0.33837106196536615</v>
      </c>
      <c r="F17" s="24">
        <f t="shared" si="1"/>
        <v>0</v>
      </c>
      <c r="G17" s="24">
        <f t="shared" si="1"/>
        <v>0.36034320884623411</v>
      </c>
      <c r="H17" s="24">
        <f t="shared" si="1"/>
        <v>1.1475067807218861E-2</v>
      </c>
    </row>
    <row r="21" spans="1:14" x14ac:dyDescent="0.25">
      <c r="A21" s="18" t="s">
        <v>41</v>
      </c>
      <c r="B21" s="24" t="s">
        <v>28</v>
      </c>
      <c r="C21" s="24" t="s">
        <v>34</v>
      </c>
      <c r="D21" s="24" t="s">
        <v>35</v>
      </c>
      <c r="E21" s="24" t="s">
        <v>37</v>
      </c>
      <c r="F21" s="24" t="s">
        <v>38</v>
      </c>
      <c r="G21" s="24" t="s">
        <v>36</v>
      </c>
      <c r="H21" s="24" t="s">
        <v>39</v>
      </c>
      <c r="I21" s="24" t="s">
        <v>17</v>
      </c>
      <c r="J21" s="24" t="s">
        <v>40</v>
      </c>
      <c r="K21" s="24" t="s">
        <v>25</v>
      </c>
      <c r="L21" s="24" t="s">
        <v>26</v>
      </c>
      <c r="M21" s="24" t="s">
        <v>43</v>
      </c>
      <c r="N21" s="24" t="s">
        <v>49</v>
      </c>
    </row>
    <row r="22" spans="1:14" x14ac:dyDescent="0.25">
      <c r="A22" s="24" t="s">
        <v>2</v>
      </c>
      <c r="B22" s="24">
        <v>172</v>
      </c>
      <c r="D22" s="24">
        <v>30</v>
      </c>
      <c r="H22" s="24">
        <v>3</v>
      </c>
      <c r="J22" s="24">
        <v>2</v>
      </c>
      <c r="K22" s="24">
        <f>(B22*B24+C22*C24+D22*D24+E22*E24+F22*F24+G22*G24+H22*H24+I22*I24+J22*J24)/365</f>
        <v>2100.3287671232879</v>
      </c>
      <c r="L22" s="24">
        <f>(+B22*B25+C22*C25+D22*D25+E22*E25+F22*F25+H22*H25+I22*I25+G22*G25)/365</f>
        <v>52.19178082191781</v>
      </c>
      <c r="M22" s="24">
        <f>(D22*D25+G22*G25+I22*I25)/365</f>
        <v>16.849315068493151</v>
      </c>
      <c r="N22" s="24">
        <f>B22*B24/365</f>
        <v>1705.8630136986301</v>
      </c>
    </row>
    <row r="23" spans="1:14" x14ac:dyDescent="0.25">
      <c r="A23" s="24" t="s">
        <v>1</v>
      </c>
    </row>
    <row r="24" spans="1:14" x14ac:dyDescent="0.25">
      <c r="A24" s="24" t="s">
        <v>23</v>
      </c>
      <c r="B24" s="24">
        <v>3620</v>
      </c>
      <c r="C24" s="24">
        <v>3420</v>
      </c>
      <c r="D24" s="24">
        <v>3640</v>
      </c>
      <c r="E24" s="24">
        <v>3780</v>
      </c>
      <c r="F24" s="24">
        <v>3390</v>
      </c>
      <c r="G24" s="24">
        <v>3383</v>
      </c>
      <c r="H24" s="24">
        <v>9000</v>
      </c>
      <c r="I24" s="24">
        <v>7268</v>
      </c>
      <c r="J24" s="24">
        <v>3890</v>
      </c>
    </row>
    <row r="25" spans="1:14" x14ac:dyDescent="0.25">
      <c r="A25" s="24" t="s">
        <v>24</v>
      </c>
      <c r="B25" s="24">
        <v>75</v>
      </c>
      <c r="C25" s="24">
        <v>113</v>
      </c>
      <c r="D25" s="24">
        <v>205</v>
      </c>
      <c r="E25" s="24">
        <v>110</v>
      </c>
      <c r="F25" s="24">
        <v>113</v>
      </c>
      <c r="G25" s="24">
        <v>229</v>
      </c>
      <c r="H25" s="24">
        <v>0</v>
      </c>
      <c r="I25" s="24">
        <v>7</v>
      </c>
      <c r="J25" s="24">
        <v>0</v>
      </c>
    </row>
    <row r="29" spans="1:14" x14ac:dyDescent="0.25">
      <c r="A29" s="18" t="s">
        <v>5</v>
      </c>
      <c r="B29" s="24" t="s">
        <v>28</v>
      </c>
      <c r="C29" s="24" t="s">
        <v>34</v>
      </c>
      <c r="D29" s="24" t="s">
        <v>35</v>
      </c>
      <c r="E29" s="24" t="s">
        <v>37</v>
      </c>
      <c r="F29" s="24" t="s">
        <v>38</v>
      </c>
      <c r="G29" s="24" t="s">
        <v>36</v>
      </c>
      <c r="H29" s="24" t="s">
        <v>39</v>
      </c>
      <c r="I29" s="24" t="s">
        <v>17</v>
      </c>
      <c r="J29" s="24" t="s">
        <v>40</v>
      </c>
      <c r="K29" s="24" t="s">
        <v>25</v>
      </c>
      <c r="L29" s="24" t="s">
        <v>26</v>
      </c>
      <c r="M29" s="24" t="s">
        <v>43</v>
      </c>
      <c r="N29" s="24" t="s">
        <v>49</v>
      </c>
    </row>
    <row r="30" spans="1:14" x14ac:dyDescent="0.25">
      <c r="A30" s="24" t="s">
        <v>2</v>
      </c>
      <c r="C30" s="24">
        <v>60.3</v>
      </c>
      <c r="D30" s="24">
        <v>10</v>
      </c>
      <c r="E30" s="24">
        <v>63.5</v>
      </c>
      <c r="F30" s="24">
        <v>63.5</v>
      </c>
      <c r="G30" s="24">
        <v>10</v>
      </c>
      <c r="H30" s="24">
        <v>3</v>
      </c>
      <c r="J30" s="24">
        <v>2</v>
      </c>
      <c r="K30" s="24">
        <f>(B30*B32+C30*C32+D30*D32+E30*E32+F30*F32+G30*G32+H30*H32+I30*I32+J30*J32)/365</f>
        <v>2100.0849315068494</v>
      </c>
      <c r="L30" s="24">
        <f>(+B30*B33+C30*C33+D30*D33+E30*E33+F30*F33+H30*H33+I30*I33+G30*G33)/365</f>
        <v>69.354520547945214</v>
      </c>
      <c r="M30" s="24">
        <f>(D30*D33+G30*G33+I30*I33)/365</f>
        <v>11.890410958904109</v>
      </c>
      <c r="N30" s="24">
        <f>C30*C32/365</f>
        <v>565.00273972602736</v>
      </c>
    </row>
    <row r="31" spans="1:14" x14ac:dyDescent="0.25">
      <c r="A31" s="24" t="s">
        <v>1</v>
      </c>
    </row>
    <row r="32" spans="1:14" x14ac:dyDescent="0.25">
      <c r="A32" s="24" t="s">
        <v>23</v>
      </c>
      <c r="B32" s="24">
        <v>3620</v>
      </c>
      <c r="C32" s="24">
        <v>3420</v>
      </c>
      <c r="D32" s="24">
        <v>3640</v>
      </c>
      <c r="E32" s="24">
        <v>3780</v>
      </c>
      <c r="F32" s="24">
        <v>3390</v>
      </c>
      <c r="G32" s="24">
        <v>3383</v>
      </c>
      <c r="H32" s="24">
        <v>9000</v>
      </c>
      <c r="I32" s="24">
        <v>7268</v>
      </c>
      <c r="J32" s="24">
        <v>3890</v>
      </c>
    </row>
    <row r="33" spans="1:14" x14ac:dyDescent="0.25">
      <c r="A33" s="24" t="s">
        <v>24</v>
      </c>
      <c r="B33" s="24">
        <v>75</v>
      </c>
      <c r="C33" s="24">
        <v>113</v>
      </c>
      <c r="D33" s="24">
        <v>205</v>
      </c>
      <c r="E33" s="24">
        <v>110</v>
      </c>
      <c r="F33" s="24">
        <v>113</v>
      </c>
      <c r="G33" s="24">
        <v>229</v>
      </c>
      <c r="H33" s="24">
        <v>0</v>
      </c>
      <c r="I33" s="24">
        <v>7</v>
      </c>
      <c r="J33" s="24">
        <v>0</v>
      </c>
    </row>
    <row r="37" spans="1:14" x14ac:dyDescent="0.25">
      <c r="A37" s="18" t="s">
        <v>42</v>
      </c>
      <c r="B37" s="24" t="s">
        <v>28</v>
      </c>
      <c r="C37" s="24" t="s">
        <v>34</v>
      </c>
      <c r="D37" s="24" t="s">
        <v>35</v>
      </c>
      <c r="E37" s="24" t="s">
        <v>37</v>
      </c>
      <c r="F37" s="24" t="s">
        <v>38</v>
      </c>
      <c r="G37" s="24" t="s">
        <v>36</v>
      </c>
      <c r="H37" s="24" t="s">
        <v>39</v>
      </c>
      <c r="I37" s="24" t="s">
        <v>17</v>
      </c>
      <c r="J37" s="24" t="s">
        <v>40</v>
      </c>
      <c r="K37" s="24" t="s">
        <v>25</v>
      </c>
      <c r="L37" s="24" t="s">
        <v>26</v>
      </c>
      <c r="M37" s="24" t="s">
        <v>43</v>
      </c>
      <c r="N37" s="24" t="s">
        <v>49</v>
      </c>
    </row>
    <row r="38" spans="1:14" x14ac:dyDescent="0.25">
      <c r="A38" s="24" t="s">
        <v>2</v>
      </c>
      <c r="C38" s="24">
        <v>60.2</v>
      </c>
      <c r="D38" s="24">
        <v>20</v>
      </c>
      <c r="E38" s="24">
        <v>63.2</v>
      </c>
      <c r="F38" s="24">
        <v>63.2</v>
      </c>
      <c r="H38" s="24">
        <v>3</v>
      </c>
      <c r="J38" s="24">
        <v>2</v>
      </c>
      <c r="K38" s="24">
        <f>(B38*B40+C38*C40+D38*D40+E38*E40+F38*F40+G38*G40+H38*H40+I38*I40+J38*J40)/365</f>
        <v>2100.2958904109587</v>
      </c>
      <c r="L38" s="24">
        <f>(+B38*B41+C38*C41+D38*D41+E38*E41+F38*F41+H38*H41+I38*I41+G38*G41)/365</f>
        <v>68.48273972602739</v>
      </c>
      <c r="M38" s="24">
        <f>(D38*D41+G38*G41+I38*I41)/365</f>
        <v>11.232876712328768</v>
      </c>
      <c r="N38" s="24">
        <f>C38*C40/365</f>
        <v>564.06575342465749</v>
      </c>
    </row>
    <row r="39" spans="1:14" x14ac:dyDescent="0.25">
      <c r="A39" s="24" t="s">
        <v>1</v>
      </c>
    </row>
    <row r="40" spans="1:14" x14ac:dyDescent="0.25">
      <c r="A40" s="24" t="s">
        <v>23</v>
      </c>
      <c r="B40" s="24">
        <v>3620</v>
      </c>
      <c r="C40" s="24">
        <v>3420</v>
      </c>
      <c r="D40" s="24">
        <v>3640</v>
      </c>
      <c r="E40" s="24">
        <v>3780</v>
      </c>
      <c r="F40" s="24">
        <v>3390</v>
      </c>
      <c r="G40" s="24">
        <v>3383</v>
      </c>
      <c r="H40" s="24">
        <v>9000</v>
      </c>
      <c r="I40" s="24">
        <v>7268</v>
      </c>
      <c r="J40" s="24">
        <v>3890</v>
      </c>
    </row>
    <row r="41" spans="1:14" x14ac:dyDescent="0.25">
      <c r="A41" s="24" t="s">
        <v>24</v>
      </c>
      <c r="B41" s="24">
        <v>75</v>
      </c>
      <c r="C41" s="24">
        <v>113</v>
      </c>
      <c r="D41" s="24">
        <v>205</v>
      </c>
      <c r="E41" s="24">
        <v>110</v>
      </c>
      <c r="F41" s="24">
        <v>113</v>
      </c>
      <c r="G41" s="24">
        <v>229</v>
      </c>
      <c r="H41" s="24">
        <v>0</v>
      </c>
      <c r="I41" s="24">
        <v>7</v>
      </c>
      <c r="J41" s="24">
        <v>0</v>
      </c>
    </row>
    <row r="45" spans="1:14" x14ac:dyDescent="0.25">
      <c r="A45" s="18" t="s">
        <v>44</v>
      </c>
      <c r="B45" s="24" t="s">
        <v>19</v>
      </c>
      <c r="C45" s="24" t="s">
        <v>38</v>
      </c>
      <c r="D45" s="24" t="s">
        <v>14</v>
      </c>
      <c r="E45" s="24" t="s">
        <v>45</v>
      </c>
      <c r="F45" s="24" t="s">
        <v>7</v>
      </c>
      <c r="G45" s="24" t="s">
        <v>47</v>
      </c>
      <c r="H45" s="24" t="s">
        <v>46</v>
      </c>
      <c r="I45" s="24" t="s">
        <v>25</v>
      </c>
      <c r="J45" s="24" t="s">
        <v>26</v>
      </c>
      <c r="K45" s="24" t="s">
        <v>49</v>
      </c>
    </row>
    <row r="46" spans="1:14" x14ac:dyDescent="0.25">
      <c r="A46" s="24" t="s">
        <v>2</v>
      </c>
      <c r="C46" s="24">
        <v>202.75</v>
      </c>
      <c r="D46" s="24">
        <v>20</v>
      </c>
      <c r="E46" s="24">
        <v>3</v>
      </c>
      <c r="H46" s="24">
        <v>3</v>
      </c>
      <c r="I46" s="24">
        <f>(C46*C48+D46*D48+E46*E48+H46*H48)/365</f>
        <v>2100.2901369863016</v>
      </c>
      <c r="J46" s="24">
        <f>(D46*D49+E46*E49+C46*C49+H46*H49)/365</f>
        <v>72.204109589041096</v>
      </c>
      <c r="K46" s="24">
        <f>B46*B48/365</f>
        <v>0</v>
      </c>
    </row>
    <row r="47" spans="1:14" x14ac:dyDescent="0.25">
      <c r="A47" s="24" t="s">
        <v>1</v>
      </c>
      <c r="B47" s="24">
        <v>180.25</v>
      </c>
      <c r="D47" s="24">
        <v>40</v>
      </c>
      <c r="E47" s="24">
        <v>31</v>
      </c>
      <c r="F47" s="24">
        <v>52</v>
      </c>
      <c r="G47" s="24">
        <v>49</v>
      </c>
      <c r="H47" s="24">
        <v>5.2</v>
      </c>
      <c r="I47" s="24">
        <f>(B47*B48+C47*C48+D47*D48+E47*E48+F47*F48+G47*G48+H47*H48)/365</f>
        <v>2099.975506849315</v>
      </c>
      <c r="J47" s="24">
        <f>(D47*D49+E47*E49+F47*F49+B47*B49+C47*C49+G47*G49+H47*H49)/365</f>
        <v>91.288219178082187</v>
      </c>
      <c r="K47" s="24">
        <f>B47*B48/365</f>
        <v>1209.8972602739725</v>
      </c>
      <c r="M47" s="24" t="s">
        <v>50</v>
      </c>
    </row>
    <row r="48" spans="1:14" x14ac:dyDescent="0.25">
      <c r="A48" s="24" t="s">
        <v>23</v>
      </c>
      <c r="B48" s="24">
        <v>2450</v>
      </c>
      <c r="C48" s="24">
        <v>3290</v>
      </c>
      <c r="D48" s="24">
        <v>3383</v>
      </c>
      <c r="E48" s="24">
        <v>2500</v>
      </c>
      <c r="F48" s="24">
        <v>79</v>
      </c>
      <c r="G48" s="24">
        <v>1340</v>
      </c>
      <c r="H48" s="24">
        <f>8840*0.92</f>
        <v>8132.8</v>
      </c>
    </row>
    <row r="49" spans="1:13" x14ac:dyDescent="0.25">
      <c r="A49" s="24" t="s">
        <v>24</v>
      </c>
      <c r="B49" s="24">
        <v>100</v>
      </c>
      <c r="C49" s="24">
        <v>106</v>
      </c>
      <c r="D49" s="24">
        <v>213</v>
      </c>
      <c r="E49" s="24">
        <v>200</v>
      </c>
      <c r="F49" s="24">
        <v>6.25</v>
      </c>
      <c r="G49" s="24">
        <v>5</v>
      </c>
      <c r="H49" s="24">
        <v>1</v>
      </c>
      <c r="M49" s="24" t="s">
        <v>48</v>
      </c>
    </row>
    <row r="53" spans="1:13" x14ac:dyDescent="0.25">
      <c r="A53" s="18" t="s">
        <v>52</v>
      </c>
      <c r="B53" s="24" t="s">
        <v>19</v>
      </c>
      <c r="C53" s="24" t="s">
        <v>60</v>
      </c>
      <c r="D53" s="24" t="s">
        <v>61</v>
      </c>
      <c r="E53" s="24" t="s">
        <v>16</v>
      </c>
      <c r="F53" s="24" t="s">
        <v>7</v>
      </c>
      <c r="G53" s="24" t="s">
        <v>62</v>
      </c>
      <c r="H53" s="24" t="s">
        <v>63</v>
      </c>
      <c r="I53" s="24" t="s">
        <v>25</v>
      </c>
      <c r="J53" s="24" t="s">
        <v>26</v>
      </c>
      <c r="K53" s="24" t="s">
        <v>43</v>
      </c>
      <c r="L53" s="24" t="s">
        <v>49</v>
      </c>
    </row>
    <row r="54" spans="1:13" x14ac:dyDescent="0.25">
      <c r="A54" s="24" t="s">
        <v>2</v>
      </c>
      <c r="I54" s="24">
        <f>(B54*B56+C54*C56+D54*D56+E54*E56+H54*H56+F54*F56+G54*G56)/365</f>
        <v>0</v>
      </c>
      <c r="J54" s="24">
        <f>(D54*D57+E54*E57+C54*C57+H54*H57+F54*F57+G54*G57+B54*B57)/365</f>
        <v>0</v>
      </c>
      <c r="K54" s="24">
        <f>(F54*F57+E54*E57)/365</f>
        <v>0</v>
      </c>
      <c r="L54" s="24">
        <f>B54*B56/365</f>
        <v>0</v>
      </c>
      <c r="M54" s="24" t="s">
        <v>70</v>
      </c>
    </row>
    <row r="55" spans="1:13" x14ac:dyDescent="0.25">
      <c r="A55" s="24" t="s">
        <v>1</v>
      </c>
      <c r="B55" s="24">
        <v>200</v>
      </c>
      <c r="C55" s="24">
        <v>130</v>
      </c>
      <c r="E55" s="24">
        <v>15</v>
      </c>
      <c r="F55" s="24">
        <v>40</v>
      </c>
      <c r="G55" s="24">
        <v>5</v>
      </c>
      <c r="H55" s="24">
        <v>150</v>
      </c>
      <c r="I55" s="24">
        <f>(B55*B56+C55*C56+D55*D56+E55*E56+F55*F56+G55*G56+H55*H56)/365</f>
        <v>1911.9452054794519</v>
      </c>
      <c r="J55" s="24">
        <f>(D55*D57+E55*E57+F55*F57+B55*B57+C55*C57+G55*G57+H55*H57)/365</f>
        <v>64.109589041095887</v>
      </c>
      <c r="K55" s="24">
        <f>(E55*E57+F55*F57)/365</f>
        <v>8.9041095890410951</v>
      </c>
      <c r="L55" s="24">
        <f>B55*B56/365</f>
        <v>1342.4657534246576</v>
      </c>
      <c r="M55" s="24" t="s">
        <v>71</v>
      </c>
    </row>
    <row r="56" spans="1:13" x14ac:dyDescent="0.25">
      <c r="A56" s="24" t="s">
        <v>23</v>
      </c>
      <c r="B56" s="24">
        <v>2450</v>
      </c>
      <c r="C56" s="26">
        <f>ROUND(3380*S55,0)</f>
        <v>0</v>
      </c>
      <c r="D56" s="24">
        <f>3600*S55</f>
        <v>0</v>
      </c>
      <c r="E56" s="24">
        <v>2500</v>
      </c>
      <c r="F56" s="24">
        <v>79</v>
      </c>
      <c r="G56" s="26">
        <v>8840</v>
      </c>
      <c r="H56" s="26">
        <v>820</v>
      </c>
      <c r="M56" s="24" t="s">
        <v>67</v>
      </c>
    </row>
    <row r="57" spans="1:13" x14ac:dyDescent="0.25">
      <c r="A57" s="24" t="s">
        <v>24</v>
      </c>
      <c r="B57" s="24">
        <v>100</v>
      </c>
      <c r="C57" s="26">
        <f>ROUND(103.4*S55,0)</f>
        <v>0</v>
      </c>
      <c r="D57" s="24">
        <f>80*S55</f>
        <v>0</v>
      </c>
      <c r="E57" s="24">
        <v>200</v>
      </c>
      <c r="F57" s="24">
        <v>6.25</v>
      </c>
      <c r="G57" s="26">
        <v>0</v>
      </c>
      <c r="H57" s="26">
        <v>1</v>
      </c>
      <c r="M57" s="24" t="s">
        <v>72</v>
      </c>
    </row>
    <row r="58" spans="1:13" x14ac:dyDescent="0.25">
      <c r="M58" s="24" t="s">
        <v>68</v>
      </c>
    </row>
    <row r="59" spans="1:13" x14ac:dyDescent="0.25">
      <c r="M59" s="24" t="s">
        <v>73</v>
      </c>
    </row>
    <row r="60" spans="1:13" x14ac:dyDescent="0.25">
      <c r="M60" s="24" t="s">
        <v>69</v>
      </c>
    </row>
    <row r="61" spans="1:13" x14ac:dyDescent="0.25">
      <c r="M61" s="24" t="s">
        <v>74</v>
      </c>
    </row>
    <row r="62" spans="1:13" x14ac:dyDescent="0.25">
      <c r="M62" s="24" t="s">
        <v>75</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42AB0-803A-4A0C-9664-FE53EACB5F7E}">
  <dimension ref="A2:U78"/>
  <sheetViews>
    <sheetView topLeftCell="A53" workbookViewId="0">
      <selection activeCell="M84" sqref="M84"/>
    </sheetView>
  </sheetViews>
  <sheetFormatPr defaultColWidth="8.85546875" defaultRowHeight="15.75" x14ac:dyDescent="0.25"/>
  <cols>
    <col min="1" max="1" width="13.28515625" style="24" customWidth="1"/>
    <col min="2" max="16" width="8.85546875" style="24"/>
    <col min="17" max="17" width="17.42578125" style="24" customWidth="1"/>
    <col min="18" max="18" width="16.140625" style="24" customWidth="1"/>
    <col min="19" max="16384" width="8.85546875" style="24"/>
  </cols>
  <sheetData>
    <row r="2" spans="1:18" x14ac:dyDescent="0.25">
      <c r="B2" s="18" t="s">
        <v>105</v>
      </c>
    </row>
    <row r="3" spans="1:18" x14ac:dyDescent="0.25">
      <c r="C3" s="24" t="s">
        <v>54</v>
      </c>
      <c r="D3" s="24" t="s">
        <v>55</v>
      </c>
      <c r="G3" s="24" t="s">
        <v>54</v>
      </c>
      <c r="H3" s="24" t="s">
        <v>55</v>
      </c>
      <c r="M3" s="24" t="s">
        <v>88</v>
      </c>
    </row>
    <row r="4" spans="1:18" x14ac:dyDescent="0.25">
      <c r="B4" s="24" t="s">
        <v>53</v>
      </c>
      <c r="C4" s="24">
        <v>2100</v>
      </c>
      <c r="D4" s="24">
        <v>2500</v>
      </c>
      <c r="F4" s="24" t="s">
        <v>182</v>
      </c>
      <c r="G4" s="24" t="s">
        <v>183</v>
      </c>
      <c r="H4" s="24">
        <v>26</v>
      </c>
      <c r="I4" s="24" t="s">
        <v>184</v>
      </c>
      <c r="M4" s="24" t="s">
        <v>89</v>
      </c>
    </row>
    <row r="5" spans="1:18" x14ac:dyDescent="0.25">
      <c r="B5" s="24" t="s">
        <v>106</v>
      </c>
      <c r="C5" s="24">
        <v>50</v>
      </c>
      <c r="D5" s="24">
        <v>80</v>
      </c>
      <c r="F5" s="24" t="s">
        <v>185</v>
      </c>
      <c r="G5" s="24">
        <v>0</v>
      </c>
      <c r="H5" s="24" t="s">
        <v>186</v>
      </c>
      <c r="I5" s="24" t="s">
        <v>187</v>
      </c>
      <c r="M5" s="24" t="s">
        <v>90</v>
      </c>
    </row>
    <row r="6" spans="1:18" x14ac:dyDescent="0.25">
      <c r="B6" s="24" t="s">
        <v>57</v>
      </c>
      <c r="C6" s="24" t="s">
        <v>58</v>
      </c>
      <c r="F6" s="24" t="s">
        <v>117</v>
      </c>
      <c r="G6" s="24">
        <v>0</v>
      </c>
      <c r="H6" s="24">
        <v>0</v>
      </c>
      <c r="I6" s="24" t="s">
        <v>118</v>
      </c>
    </row>
    <row r="7" spans="1:18" x14ac:dyDescent="0.25">
      <c r="B7" s="24" t="s">
        <v>115</v>
      </c>
      <c r="C7" s="24" t="s">
        <v>116</v>
      </c>
      <c r="D7" s="24" t="s">
        <v>116</v>
      </c>
      <c r="F7" s="24" t="s">
        <v>119</v>
      </c>
      <c r="G7" s="24" t="s">
        <v>121</v>
      </c>
      <c r="H7" s="24" t="s">
        <v>122</v>
      </c>
      <c r="I7" s="24" t="s">
        <v>120</v>
      </c>
    </row>
    <row r="9" spans="1:18" x14ac:dyDescent="0.25">
      <c r="A9" s="18" t="s">
        <v>0</v>
      </c>
      <c r="B9" s="24" t="s">
        <v>19</v>
      </c>
      <c r="C9" s="24" t="s">
        <v>102</v>
      </c>
      <c r="D9" s="24" t="s">
        <v>56</v>
      </c>
      <c r="E9" s="24" t="s">
        <v>13</v>
      </c>
      <c r="F9" s="24" t="s">
        <v>16</v>
      </c>
      <c r="G9" s="24" t="s">
        <v>17</v>
      </c>
      <c r="H9" s="24" t="s">
        <v>18</v>
      </c>
      <c r="I9" s="24" t="s">
        <v>7</v>
      </c>
      <c r="J9" s="24" t="s">
        <v>20</v>
      </c>
      <c r="K9" s="24" t="s">
        <v>22</v>
      </c>
      <c r="L9" s="24" t="s">
        <v>87</v>
      </c>
      <c r="M9" s="24" t="s">
        <v>86</v>
      </c>
      <c r="N9" s="24" t="s">
        <v>21</v>
      </c>
      <c r="O9" s="24" t="s">
        <v>25</v>
      </c>
      <c r="P9" s="24" t="s">
        <v>26</v>
      </c>
      <c r="Q9" s="24" t="s">
        <v>43</v>
      </c>
      <c r="R9" s="24" t="s">
        <v>49</v>
      </c>
    </row>
    <row r="10" spans="1:18" x14ac:dyDescent="0.25">
      <c r="A10" s="24" t="s">
        <v>2</v>
      </c>
      <c r="B10" s="27">
        <v>45</v>
      </c>
      <c r="C10" s="27">
        <v>146</v>
      </c>
      <c r="D10" s="24">
        <v>30.5</v>
      </c>
      <c r="E10" s="24">
        <v>30.5</v>
      </c>
      <c r="F10" s="24">
        <v>5</v>
      </c>
      <c r="G10" s="24">
        <v>3</v>
      </c>
      <c r="H10" s="24">
        <v>0</v>
      </c>
      <c r="I10" s="24">
        <v>0</v>
      </c>
      <c r="J10" s="24">
        <v>0</v>
      </c>
      <c r="K10" s="24">
        <v>5</v>
      </c>
      <c r="L10" s="24">
        <v>1.3</v>
      </c>
      <c r="M10" s="24">
        <v>1.3</v>
      </c>
      <c r="N10" s="27">
        <v>0</v>
      </c>
      <c r="O10" s="24">
        <f>(B10*B12+C10*C12+D10*D12+E10*E12+F10*F12+G10*G12+H10*H12+I10*I12+J10*J12)/365</f>
        <v>2100.1999999999998</v>
      </c>
      <c r="P10" s="24">
        <f>(+B10*B13+C10*C13+D10*D13+E10*E13+F10*F13+H10*H13+I10*I13+G10*G13)/365</f>
        <v>79.591780821917808</v>
      </c>
      <c r="Q10" s="24">
        <f>(D10*D13+E10*E13+F10*F13+G10*G13+H10*H13+I10*I13)/365</f>
        <v>14.663013698630136</v>
      </c>
      <c r="R10" s="24">
        <f>B10*B12/365</f>
        <v>302.05479452054794</v>
      </c>
    </row>
    <row r="11" spans="1:18" x14ac:dyDescent="0.25">
      <c r="A11" s="24" t="s">
        <v>1</v>
      </c>
      <c r="B11" s="27">
        <v>265</v>
      </c>
      <c r="D11" s="24">
        <v>26</v>
      </c>
      <c r="E11" s="24">
        <v>26</v>
      </c>
      <c r="F11" s="24">
        <v>26</v>
      </c>
      <c r="G11" s="24">
        <v>5.2</v>
      </c>
      <c r="H11" s="24">
        <v>5.2</v>
      </c>
      <c r="I11" s="24">
        <v>52</v>
      </c>
      <c r="J11" s="24">
        <v>182</v>
      </c>
      <c r="K11" s="27">
        <v>5</v>
      </c>
      <c r="L11" s="24">
        <v>2.6</v>
      </c>
      <c r="M11" s="24">
        <v>2.6</v>
      </c>
      <c r="N11" s="27">
        <v>0</v>
      </c>
      <c r="O11" s="24">
        <f>(B11*B12+C11*C12+D11*D12+E11*E12+F11*F12+G11*G12+H11*H12+I11*I12+J11*J12)/365</f>
        <v>2498.0197260273972</v>
      </c>
      <c r="P11" s="24">
        <f>(C11*C13+D11*D13+E11*E13+F11*F13+G11*G13+H11*H13+I11*I13+J11*J13+B11*B13)/365</f>
        <v>102.49917808219178</v>
      </c>
      <c r="R11" s="24">
        <f>B11*B12/365</f>
        <v>1778.7671232876712</v>
      </c>
    </row>
    <row r="12" spans="1:18" x14ac:dyDescent="0.25">
      <c r="A12" s="24" t="s">
        <v>23</v>
      </c>
      <c r="B12" s="24">
        <v>2450</v>
      </c>
      <c r="C12" s="26">
        <v>3790</v>
      </c>
      <c r="D12" s="24">
        <v>1125</v>
      </c>
      <c r="E12" s="24">
        <v>1125</v>
      </c>
      <c r="F12" s="24">
        <v>2500</v>
      </c>
      <c r="G12" s="24">
        <v>7286</v>
      </c>
      <c r="H12" s="24">
        <v>3750</v>
      </c>
      <c r="I12" s="24">
        <v>79</v>
      </c>
      <c r="J12" s="24">
        <v>426</v>
      </c>
    </row>
    <row r="13" spans="1:18" x14ac:dyDescent="0.25">
      <c r="A13" s="24" t="s">
        <v>24</v>
      </c>
      <c r="B13" s="24">
        <v>100</v>
      </c>
      <c r="C13" s="26">
        <v>131.5</v>
      </c>
      <c r="D13" s="24">
        <v>71</v>
      </c>
      <c r="E13" s="24">
        <v>71</v>
      </c>
      <c r="F13" s="24">
        <v>200</v>
      </c>
      <c r="G13" s="24">
        <v>7</v>
      </c>
      <c r="H13" s="24">
        <v>214</v>
      </c>
      <c r="I13" s="24">
        <v>6.25</v>
      </c>
      <c r="J13" s="24">
        <v>3</v>
      </c>
    </row>
    <row r="17" spans="1:21" x14ac:dyDescent="0.25">
      <c r="A17" s="18" t="s">
        <v>52</v>
      </c>
      <c r="B17" s="24" t="s">
        <v>19</v>
      </c>
      <c r="C17" s="24" t="s">
        <v>60</v>
      </c>
      <c r="D17" s="24" t="s">
        <v>29</v>
      </c>
      <c r="E17" s="24" t="s">
        <v>61</v>
      </c>
      <c r="F17" s="24" t="s">
        <v>16</v>
      </c>
      <c r="G17" s="24" t="s">
        <v>7</v>
      </c>
      <c r="H17" s="24" t="s">
        <v>6</v>
      </c>
      <c r="I17" s="24" t="s">
        <v>62</v>
      </c>
      <c r="J17" s="24" t="s">
        <v>63</v>
      </c>
      <c r="K17" s="24" t="s">
        <v>8</v>
      </c>
      <c r="L17" s="24" t="s">
        <v>9</v>
      </c>
      <c r="M17" s="24" t="s">
        <v>10</v>
      </c>
      <c r="N17" s="24" t="s">
        <v>11</v>
      </c>
      <c r="O17" s="24" t="s">
        <v>25</v>
      </c>
      <c r="P17" s="24" t="s">
        <v>26</v>
      </c>
      <c r="Q17" s="24" t="s">
        <v>43</v>
      </c>
      <c r="R17" s="24" t="s">
        <v>49</v>
      </c>
    </row>
    <row r="18" spans="1:21" x14ac:dyDescent="0.25">
      <c r="A18" s="24" t="s">
        <v>2</v>
      </c>
      <c r="B18" s="24">
        <v>45</v>
      </c>
      <c r="C18" s="24">
        <v>225.5</v>
      </c>
      <c r="D18" s="24">
        <v>61</v>
      </c>
      <c r="F18" s="24">
        <v>5</v>
      </c>
      <c r="I18" s="24">
        <v>3</v>
      </c>
      <c r="K18" s="27">
        <v>5</v>
      </c>
      <c r="L18" s="24">
        <v>1.3</v>
      </c>
      <c r="M18" s="24">
        <v>1.3</v>
      </c>
      <c r="N18" s="27">
        <v>0</v>
      </c>
      <c r="O18" s="24">
        <f>(B18*B20+C18*C20+D18*D20+E18*E20+F18*F20++H18*H20+J18*J20+G18*G20+I18*I20)/365</f>
        <v>2100.7178082191781</v>
      </c>
      <c r="P18" s="24">
        <f>(E18*E21+F18*F21+C18*C21+J18*J21+G18*G21+I18*I21+B18*B21)/365</f>
        <v>60.786301369863011</v>
      </c>
      <c r="Q18" s="24">
        <f>(G18*G21+F18*F21)/365</f>
        <v>2.7397260273972601</v>
      </c>
      <c r="R18" s="24">
        <f>B18*B20/365</f>
        <v>302.05479452054794</v>
      </c>
    </row>
    <row r="19" spans="1:21" x14ac:dyDescent="0.25">
      <c r="A19" s="24" t="s">
        <v>1</v>
      </c>
      <c r="B19" s="24">
        <v>243.5</v>
      </c>
      <c r="D19" s="24">
        <v>52</v>
      </c>
      <c r="F19" s="24">
        <v>26</v>
      </c>
      <c r="G19" s="24">
        <v>52</v>
      </c>
      <c r="H19" s="24">
        <v>5.2</v>
      </c>
      <c r="I19" s="24">
        <v>5.2</v>
      </c>
      <c r="J19" s="24">
        <v>150</v>
      </c>
      <c r="K19" s="24">
        <v>5</v>
      </c>
      <c r="L19" s="24">
        <v>2.6</v>
      </c>
      <c r="M19" s="24">
        <v>2.6</v>
      </c>
      <c r="N19" s="27">
        <v>0</v>
      </c>
      <c r="O19" s="24">
        <f>(B19*B20+C19*C20+D19*D20+E19*E20+F19*F20+H19*H20+G19*G20+I19*I20+J19*J20)/365</f>
        <v>2500.4136986301369</v>
      </c>
      <c r="P19" s="24">
        <f>(E19*E21+F19*F21+G19*G21+B19*B21+C19*C21+I19*I21+J19*J21)/365</f>
        <v>82.260273972602747</v>
      </c>
      <c r="Q19" s="24">
        <f>(F19*F21+G19*G21)/365</f>
        <v>15.136986301369863</v>
      </c>
      <c r="R19" s="24">
        <f>B19*B20/365</f>
        <v>1634.4520547945206</v>
      </c>
    </row>
    <row r="20" spans="1:21" x14ac:dyDescent="0.25">
      <c r="A20" s="24" t="s">
        <v>23</v>
      </c>
      <c r="B20" s="24">
        <v>2450</v>
      </c>
      <c r="C20" s="26">
        <f>ROUND(3380*T23,0)</f>
        <v>2434</v>
      </c>
      <c r="D20" s="24">
        <v>1125</v>
      </c>
      <c r="E20" s="24">
        <f>3600*T23</f>
        <v>2592</v>
      </c>
      <c r="F20" s="24">
        <v>2500</v>
      </c>
      <c r="G20" s="24">
        <v>79</v>
      </c>
      <c r="H20" s="24">
        <v>3750</v>
      </c>
      <c r="I20" s="26">
        <v>8840</v>
      </c>
      <c r="J20" s="26">
        <v>820</v>
      </c>
    </row>
    <row r="21" spans="1:21" x14ac:dyDescent="0.25">
      <c r="A21" s="24" t="s">
        <v>24</v>
      </c>
      <c r="B21" s="24">
        <v>100</v>
      </c>
      <c r="C21" s="26">
        <f>ROUND(103.4*T23,0)</f>
        <v>74</v>
      </c>
      <c r="D21" s="24">
        <v>71</v>
      </c>
      <c r="E21" s="24">
        <f>80*T23</f>
        <v>57.599999999999994</v>
      </c>
      <c r="F21" s="24">
        <v>200</v>
      </c>
      <c r="G21" s="24">
        <v>6.25</v>
      </c>
      <c r="H21" s="24">
        <v>214</v>
      </c>
      <c r="I21" s="26">
        <v>0</v>
      </c>
      <c r="J21" s="26">
        <v>1</v>
      </c>
      <c r="N21" s="24" t="s">
        <v>96</v>
      </c>
    </row>
    <row r="23" spans="1:21" x14ac:dyDescent="0.25">
      <c r="S23" s="24" t="s">
        <v>65</v>
      </c>
      <c r="T23" s="24">
        <v>0.72</v>
      </c>
      <c r="U23" s="24" t="s">
        <v>64</v>
      </c>
    </row>
    <row r="24" spans="1:21" x14ac:dyDescent="0.25">
      <c r="S24" s="24" t="s">
        <v>66</v>
      </c>
    </row>
    <row r="25" spans="1:21" x14ac:dyDescent="0.25">
      <c r="A25" s="18" t="s">
        <v>44</v>
      </c>
      <c r="B25" s="24" t="s">
        <v>19</v>
      </c>
      <c r="C25" s="24" t="s">
        <v>38</v>
      </c>
      <c r="D25" s="24" t="s">
        <v>14</v>
      </c>
      <c r="E25" s="24" t="s">
        <v>45</v>
      </c>
      <c r="F25" s="24" t="s">
        <v>7</v>
      </c>
      <c r="G25" s="24" t="s">
        <v>47</v>
      </c>
      <c r="H25" s="24" t="s">
        <v>46</v>
      </c>
      <c r="I25" s="24" t="s">
        <v>8</v>
      </c>
      <c r="J25" s="24" t="s">
        <v>9</v>
      </c>
      <c r="K25" s="24" t="s">
        <v>10</v>
      </c>
      <c r="L25" s="24" t="s">
        <v>11</v>
      </c>
      <c r="M25" s="24" t="s">
        <v>25</v>
      </c>
      <c r="N25" s="24" t="s">
        <v>26</v>
      </c>
      <c r="O25" s="24" t="s">
        <v>43</v>
      </c>
      <c r="P25" s="24" t="s">
        <v>49</v>
      </c>
    </row>
    <row r="26" spans="1:21" x14ac:dyDescent="0.25">
      <c r="A26" s="24" t="s">
        <v>2</v>
      </c>
      <c r="B26" s="24">
        <v>45</v>
      </c>
      <c r="C26" s="24">
        <v>164</v>
      </c>
      <c r="D26" s="24">
        <v>18</v>
      </c>
      <c r="E26" s="24">
        <v>5</v>
      </c>
      <c r="H26" s="24">
        <v>3</v>
      </c>
      <c r="I26" s="27">
        <v>5</v>
      </c>
      <c r="J26" s="24">
        <v>1.3</v>
      </c>
      <c r="K26" s="24">
        <v>1.3</v>
      </c>
      <c r="L26" s="27">
        <v>0</v>
      </c>
      <c r="M26" s="24">
        <f>(B26*B28+C26*C28+D26*D28+E26*E28+H26*H28)/365</f>
        <v>2093.1572602739725</v>
      </c>
      <c r="N26" s="24">
        <f>(D26*D29+E26*E29+C26*C29+H26*H29+B26*B29)/365</f>
        <v>76.353424657534248</v>
      </c>
      <c r="O26" s="24">
        <f>(D26*D29+E26*E29)/365</f>
        <v>13.243835616438357</v>
      </c>
      <c r="P26" s="24">
        <f>B26*B28/365</f>
        <v>302.05479452054794</v>
      </c>
    </row>
    <row r="27" spans="1:21" x14ac:dyDescent="0.25">
      <c r="A27" s="24" t="s">
        <v>1</v>
      </c>
      <c r="B27" s="24">
        <v>239.5</v>
      </c>
      <c r="D27" s="24">
        <v>44</v>
      </c>
      <c r="E27" s="24">
        <v>26</v>
      </c>
      <c r="F27" s="24">
        <v>52</v>
      </c>
      <c r="G27" s="24">
        <v>49</v>
      </c>
      <c r="H27" s="24">
        <v>5.2</v>
      </c>
      <c r="I27" s="24">
        <v>5</v>
      </c>
      <c r="J27" s="24">
        <v>2.6</v>
      </c>
      <c r="K27" s="24">
        <v>2.6</v>
      </c>
      <c r="L27" s="27">
        <v>0</v>
      </c>
      <c r="M27" s="24">
        <f>(B27*B28+C27*C28+D27*D28+E27*E28+F27*F28+G27*G28+H27*H28)/365</f>
        <v>2500.5083835616438</v>
      </c>
      <c r="N27" s="24">
        <f>(D27*D29+E27*E29+F27*F29+B27*B29+C27*C29+G27*G29+H27*H29)/365</f>
        <v>107.11561643835616</v>
      </c>
      <c r="O27" s="24">
        <f>(D27*D29+E27*E29+F27*F29)/365</f>
        <v>40.813698630136983</v>
      </c>
      <c r="P27" s="24">
        <f>B27*B28/365</f>
        <v>1607.6027397260275</v>
      </c>
    </row>
    <row r="28" spans="1:21" x14ac:dyDescent="0.25">
      <c r="A28" s="24" t="s">
        <v>23</v>
      </c>
      <c r="B28" s="24">
        <v>2450</v>
      </c>
      <c r="C28" s="26">
        <v>3390</v>
      </c>
      <c r="D28" s="24">
        <v>3383</v>
      </c>
      <c r="E28" s="24">
        <v>2500</v>
      </c>
      <c r="F28" s="24">
        <v>79</v>
      </c>
      <c r="G28" s="26">
        <v>1340</v>
      </c>
      <c r="H28" s="24">
        <f>8840*0.92</f>
        <v>8132.8</v>
      </c>
    </row>
    <row r="29" spans="1:21" x14ac:dyDescent="0.25">
      <c r="A29" s="24" t="s">
        <v>24</v>
      </c>
      <c r="B29" s="24">
        <v>100</v>
      </c>
      <c r="C29" s="26">
        <v>113</v>
      </c>
      <c r="D29" s="24">
        <v>213</v>
      </c>
      <c r="E29" s="24">
        <v>200</v>
      </c>
      <c r="F29" s="24">
        <v>6.25</v>
      </c>
      <c r="G29" s="26">
        <v>5</v>
      </c>
      <c r="H29" s="24">
        <v>1</v>
      </c>
    </row>
    <row r="33" spans="1:17" x14ac:dyDescent="0.25">
      <c r="A33" s="18" t="s">
        <v>3</v>
      </c>
      <c r="B33" s="24" t="s">
        <v>29</v>
      </c>
      <c r="C33" s="24" t="s">
        <v>27</v>
      </c>
      <c r="D33" s="24" t="s">
        <v>28</v>
      </c>
      <c r="E33" s="24" t="s">
        <v>30</v>
      </c>
      <c r="F33" s="24" t="s">
        <v>31</v>
      </c>
      <c r="G33" s="24" t="s">
        <v>32</v>
      </c>
      <c r="H33" s="24" t="s">
        <v>33</v>
      </c>
      <c r="I33" s="24" t="s">
        <v>188</v>
      </c>
      <c r="J33" s="24" t="s">
        <v>22</v>
      </c>
      <c r="K33" s="24" t="s">
        <v>86</v>
      </c>
      <c r="L33" s="24" t="s">
        <v>25</v>
      </c>
      <c r="M33" s="24" t="s">
        <v>26</v>
      </c>
      <c r="N33" s="24" t="s">
        <v>43</v>
      </c>
      <c r="O33" s="24" t="s">
        <v>49</v>
      </c>
    </row>
    <row r="34" spans="1:17" x14ac:dyDescent="0.25">
      <c r="A34" s="24" t="s">
        <v>2</v>
      </c>
      <c r="B34" s="24">
        <v>4</v>
      </c>
      <c r="C34" s="24">
        <v>23</v>
      </c>
      <c r="D34" s="27">
        <v>33</v>
      </c>
      <c r="E34" s="27">
        <v>77</v>
      </c>
      <c r="F34" s="24">
        <v>5</v>
      </c>
      <c r="G34" s="27">
        <v>82</v>
      </c>
      <c r="H34" s="24">
        <v>3</v>
      </c>
      <c r="J34" s="24">
        <v>5</v>
      </c>
      <c r="K34" s="24">
        <v>2.6</v>
      </c>
      <c r="L34" s="24">
        <f>(B34*B36+C34*C36+D34*D36+E34*E36+G34*G36+H34*H36)/365</f>
        <v>2117.0410958904108</v>
      </c>
      <c r="M34" s="24">
        <f>(B34*B37+C34*C37+D34*D37+E34*E37+G34*G37+H34*H37)/365</f>
        <v>72</v>
      </c>
      <c r="N34" s="24">
        <f>(C34*C37+B34*B37)/365</f>
        <v>22.391780821917809</v>
      </c>
      <c r="O34" s="24">
        <f>D34*D36/365</f>
        <v>317.34246575342468</v>
      </c>
    </row>
    <row r="35" spans="1:17" x14ac:dyDescent="0.25">
      <c r="A35" s="24" t="s">
        <v>1</v>
      </c>
      <c r="B35" s="24">
        <v>4</v>
      </c>
      <c r="C35" s="24">
        <v>40</v>
      </c>
      <c r="D35" s="27">
        <v>152</v>
      </c>
      <c r="E35" s="24">
        <v>11</v>
      </c>
      <c r="F35" s="24">
        <v>26</v>
      </c>
      <c r="G35" s="24">
        <v>18</v>
      </c>
      <c r="H35" s="24">
        <v>3</v>
      </c>
      <c r="I35" s="27">
        <v>49</v>
      </c>
      <c r="J35" s="24">
        <v>5</v>
      </c>
      <c r="K35" s="27">
        <v>5.2</v>
      </c>
      <c r="L35" s="24">
        <f>(B35*B36+C35*C36+D35*D36+E35*E36+F35*F36+G35*G36+H35*H36+I35*I36)/365</f>
        <v>2498.3835616438355</v>
      </c>
      <c r="M35" s="24">
        <f>(B35*B37+C35*C37+D35*D37+E35*E37+G35*G37+H35*H37+I35*I37)/365</f>
        <v>78.249315068493146</v>
      </c>
      <c r="O35" s="24">
        <f>D35*D36/365</f>
        <v>1461.6986301369864</v>
      </c>
    </row>
    <row r="36" spans="1:17" x14ac:dyDescent="0.25">
      <c r="A36" s="24" t="s">
        <v>23</v>
      </c>
      <c r="B36" s="24">
        <v>1125</v>
      </c>
      <c r="C36" s="24">
        <v>3920</v>
      </c>
      <c r="D36" s="24">
        <v>3510</v>
      </c>
      <c r="E36" s="24">
        <v>3370</v>
      </c>
      <c r="F36" s="24">
        <v>1050</v>
      </c>
      <c r="G36" s="24">
        <v>3370</v>
      </c>
      <c r="H36" s="24">
        <v>8800</v>
      </c>
      <c r="I36" s="26">
        <v>1340</v>
      </c>
    </row>
    <row r="37" spans="1:17" x14ac:dyDescent="0.25">
      <c r="A37" s="24" t="s">
        <v>24</v>
      </c>
      <c r="B37" s="24">
        <v>71</v>
      </c>
      <c r="C37" s="24">
        <v>343</v>
      </c>
      <c r="D37" s="24">
        <v>75</v>
      </c>
      <c r="E37" s="24">
        <v>88</v>
      </c>
      <c r="F37" s="24">
        <v>181</v>
      </c>
      <c r="G37" s="24">
        <v>108</v>
      </c>
      <c r="H37" s="24">
        <v>0</v>
      </c>
      <c r="I37" s="26">
        <v>5</v>
      </c>
    </row>
    <row r="41" spans="1:17" x14ac:dyDescent="0.25">
      <c r="A41" s="18" t="s">
        <v>41</v>
      </c>
      <c r="B41" s="24" t="s">
        <v>28</v>
      </c>
      <c r="C41" s="24" t="s">
        <v>34</v>
      </c>
      <c r="D41" s="24" t="s">
        <v>35</v>
      </c>
      <c r="E41" s="24" t="s">
        <v>37</v>
      </c>
      <c r="F41" s="24" t="s">
        <v>38</v>
      </c>
      <c r="G41" s="24" t="s">
        <v>36</v>
      </c>
      <c r="H41" s="24" t="s">
        <v>39</v>
      </c>
      <c r="I41" s="24" t="s">
        <v>17</v>
      </c>
      <c r="J41" s="24" t="s">
        <v>40</v>
      </c>
      <c r="K41" s="24" t="s">
        <v>91</v>
      </c>
      <c r="L41" s="24" t="s">
        <v>92</v>
      </c>
      <c r="M41" s="24" t="s">
        <v>93</v>
      </c>
      <c r="N41" s="24" t="s">
        <v>25</v>
      </c>
      <c r="O41" s="24" t="s">
        <v>26</v>
      </c>
      <c r="P41" s="24" t="s">
        <v>43</v>
      </c>
      <c r="Q41" s="24" t="s">
        <v>49</v>
      </c>
    </row>
    <row r="42" spans="1:17" x14ac:dyDescent="0.25">
      <c r="A42" s="24" t="s">
        <v>2</v>
      </c>
      <c r="B42" s="24">
        <v>172</v>
      </c>
      <c r="D42" s="24">
        <v>30</v>
      </c>
      <c r="H42" s="24">
        <v>3</v>
      </c>
      <c r="J42" s="24">
        <v>2</v>
      </c>
      <c r="K42" s="27">
        <v>5</v>
      </c>
      <c r="L42" s="24">
        <v>2.6</v>
      </c>
      <c r="M42" s="27">
        <v>0</v>
      </c>
      <c r="N42" s="24">
        <f>(B42*B44+C42*C44+D42*D44+E42*E44+F42*F44+G42*G44+H42*H44+I42*I44+J42*J44)/365</f>
        <v>2100.3287671232879</v>
      </c>
      <c r="O42" s="24">
        <f>(+B42*B45+C42*C45+D42*D45+E42*E45+F42*F45+H42*H45+I42*I45+G42*G45)/365</f>
        <v>52.19178082191781</v>
      </c>
      <c r="P42" s="24">
        <f>(D42*D45+G42*G45+I42*I45)/365</f>
        <v>16.849315068493151</v>
      </c>
      <c r="Q42" s="24">
        <f>B42*B44/365</f>
        <v>1705.8630136986301</v>
      </c>
    </row>
    <row r="43" spans="1:17" x14ac:dyDescent="0.25">
      <c r="A43" s="24" t="s">
        <v>1</v>
      </c>
    </row>
    <row r="44" spans="1:17" x14ac:dyDescent="0.25">
      <c r="A44" s="24" t="s">
        <v>23</v>
      </c>
      <c r="B44" s="24">
        <v>3620</v>
      </c>
      <c r="C44" s="24">
        <v>3420</v>
      </c>
      <c r="D44" s="24">
        <v>3640</v>
      </c>
      <c r="E44" s="24">
        <v>3780</v>
      </c>
      <c r="F44" s="24">
        <v>3390</v>
      </c>
      <c r="G44" s="24">
        <v>3383</v>
      </c>
      <c r="H44" s="24">
        <v>9000</v>
      </c>
      <c r="I44" s="24">
        <v>7268</v>
      </c>
      <c r="J44" s="24">
        <v>3890</v>
      </c>
    </row>
    <row r="45" spans="1:17" x14ac:dyDescent="0.25">
      <c r="A45" s="24" t="s">
        <v>24</v>
      </c>
      <c r="B45" s="24">
        <v>75</v>
      </c>
      <c r="C45" s="24">
        <v>113</v>
      </c>
      <c r="D45" s="24">
        <v>205</v>
      </c>
      <c r="E45" s="24">
        <v>110</v>
      </c>
      <c r="F45" s="24">
        <v>113</v>
      </c>
      <c r="G45" s="24">
        <v>229</v>
      </c>
      <c r="H45" s="24">
        <v>0</v>
      </c>
      <c r="I45" s="24">
        <v>7</v>
      </c>
      <c r="J45" s="24">
        <v>0</v>
      </c>
    </row>
    <row r="49" spans="1:17" x14ac:dyDescent="0.25">
      <c r="A49" s="18" t="s">
        <v>5</v>
      </c>
      <c r="B49" s="24" t="s">
        <v>28</v>
      </c>
      <c r="C49" s="24" t="s">
        <v>34</v>
      </c>
      <c r="D49" s="24" t="s">
        <v>35</v>
      </c>
      <c r="E49" s="24" t="s">
        <v>37</v>
      </c>
      <c r="F49" s="24" t="s">
        <v>38</v>
      </c>
      <c r="G49" s="24" t="s">
        <v>36</v>
      </c>
      <c r="H49" s="24" t="s">
        <v>39</v>
      </c>
      <c r="I49" s="24" t="s">
        <v>17</v>
      </c>
      <c r="J49" s="24" t="s">
        <v>40</v>
      </c>
      <c r="K49" s="24" t="s">
        <v>91</v>
      </c>
      <c r="L49" s="24" t="s">
        <v>92</v>
      </c>
      <c r="M49" s="24" t="s">
        <v>93</v>
      </c>
      <c r="N49" s="24" t="s">
        <v>25</v>
      </c>
      <c r="O49" s="24" t="s">
        <v>26</v>
      </c>
      <c r="P49" s="24" t="s">
        <v>43</v>
      </c>
      <c r="Q49" s="24" t="s">
        <v>49</v>
      </c>
    </row>
    <row r="50" spans="1:17" x14ac:dyDescent="0.25">
      <c r="A50" s="24" t="s">
        <v>2</v>
      </c>
      <c r="C50" s="24">
        <v>60.3</v>
      </c>
      <c r="D50" s="24">
        <v>10</v>
      </c>
      <c r="E50" s="24">
        <v>63.5</v>
      </c>
      <c r="F50" s="24">
        <v>63.5</v>
      </c>
      <c r="G50" s="24">
        <v>10</v>
      </c>
      <c r="H50" s="24">
        <v>3</v>
      </c>
      <c r="J50" s="24">
        <v>2</v>
      </c>
      <c r="K50" s="27">
        <v>5</v>
      </c>
      <c r="L50" s="24">
        <v>2.6</v>
      </c>
      <c r="M50" s="27">
        <v>0</v>
      </c>
      <c r="N50" s="24">
        <f>(B50*B52+C50*C52+D50*D52+E50*E52+F50*F52+G50*G52+H50*H52+I50*I52+J50*J52)/365</f>
        <v>2100.0849315068494</v>
      </c>
      <c r="O50" s="24">
        <f>(+B50*B53+C50*C53+D50*D53+E50*E53+F50*F53+H50*H53+I50*I53+G50*G53)/365</f>
        <v>69.354520547945214</v>
      </c>
      <c r="P50" s="24">
        <f>(D50*D53+G50*G53+I50*I53)/365</f>
        <v>11.890410958904109</v>
      </c>
      <c r="Q50" s="24">
        <f>C50*C52/365</f>
        <v>565.00273972602736</v>
      </c>
    </row>
    <row r="51" spans="1:17" x14ac:dyDescent="0.25">
      <c r="A51" s="24" t="s">
        <v>1</v>
      </c>
    </row>
    <row r="52" spans="1:17" x14ac:dyDescent="0.25">
      <c r="A52" s="24" t="s">
        <v>23</v>
      </c>
      <c r="B52" s="24">
        <v>3620</v>
      </c>
      <c r="C52" s="24">
        <v>3420</v>
      </c>
      <c r="D52" s="24">
        <v>3640</v>
      </c>
      <c r="E52" s="24">
        <v>3780</v>
      </c>
      <c r="F52" s="24">
        <v>3390</v>
      </c>
      <c r="G52" s="24">
        <v>3383</v>
      </c>
      <c r="H52" s="24">
        <v>9000</v>
      </c>
      <c r="I52" s="24">
        <v>7268</v>
      </c>
      <c r="J52" s="24">
        <v>3890</v>
      </c>
    </row>
    <row r="53" spans="1:17" x14ac:dyDescent="0.25">
      <c r="A53" s="24" t="s">
        <v>24</v>
      </c>
      <c r="B53" s="24">
        <v>75</v>
      </c>
      <c r="C53" s="24">
        <v>113</v>
      </c>
      <c r="D53" s="24">
        <v>205</v>
      </c>
      <c r="E53" s="24">
        <v>110</v>
      </c>
      <c r="F53" s="24">
        <v>113</v>
      </c>
      <c r="G53" s="24">
        <v>229</v>
      </c>
      <c r="H53" s="24">
        <v>0</v>
      </c>
      <c r="I53" s="24">
        <v>7</v>
      </c>
      <c r="J53" s="24">
        <v>0</v>
      </c>
    </row>
    <row r="57" spans="1:17" x14ac:dyDescent="0.25">
      <c r="A57" s="18" t="s">
        <v>42</v>
      </c>
      <c r="B57" s="24" t="s">
        <v>28</v>
      </c>
      <c r="C57" s="24" t="s">
        <v>34</v>
      </c>
      <c r="D57" s="24" t="s">
        <v>35</v>
      </c>
      <c r="E57" s="24" t="s">
        <v>37</v>
      </c>
      <c r="F57" s="24" t="s">
        <v>38</v>
      </c>
      <c r="G57" s="24" t="s">
        <v>36</v>
      </c>
      <c r="H57" s="24" t="s">
        <v>39</v>
      </c>
      <c r="I57" s="24" t="s">
        <v>17</v>
      </c>
      <c r="J57" s="24" t="s">
        <v>40</v>
      </c>
      <c r="K57" s="24" t="s">
        <v>91</v>
      </c>
      <c r="L57" s="24" t="s">
        <v>92</v>
      </c>
      <c r="M57" s="24" t="s">
        <v>93</v>
      </c>
      <c r="N57" s="24" t="s">
        <v>25</v>
      </c>
      <c r="O57" s="24" t="s">
        <v>26</v>
      </c>
      <c r="P57" s="24" t="s">
        <v>43</v>
      </c>
      <c r="Q57" s="24" t="s">
        <v>49</v>
      </c>
    </row>
    <row r="58" spans="1:17" x14ac:dyDescent="0.25">
      <c r="A58" s="24" t="s">
        <v>2</v>
      </c>
      <c r="C58" s="24">
        <v>60.2</v>
      </c>
      <c r="D58" s="24">
        <v>20</v>
      </c>
      <c r="E58" s="24">
        <v>63.2</v>
      </c>
      <c r="F58" s="24">
        <v>63.2</v>
      </c>
      <c r="H58" s="24">
        <v>3</v>
      </c>
      <c r="J58" s="24">
        <v>2</v>
      </c>
      <c r="K58" s="27">
        <v>5</v>
      </c>
      <c r="L58" s="24">
        <v>2.6</v>
      </c>
      <c r="M58" s="27">
        <v>0</v>
      </c>
      <c r="N58" s="24">
        <f>(B58*B60+C58*C60+D58*D60+E58*E60+F58*F60+G58*G60+H58*H60+I58*I60+J58*J60)/365</f>
        <v>2100.2958904109587</v>
      </c>
      <c r="O58" s="24">
        <f>(+B58*B61+C58*C61+D58*D61+E58*E61+F58*F61+H58*H61+I58*I61+G58*G61)/365</f>
        <v>68.48273972602739</v>
      </c>
      <c r="P58" s="24">
        <f>(D58*D61+G58*G61+I58*I61)/365</f>
        <v>11.232876712328768</v>
      </c>
      <c r="Q58" s="24">
        <f>C58*C60/365</f>
        <v>564.06575342465749</v>
      </c>
    </row>
    <row r="59" spans="1:17" x14ac:dyDescent="0.25">
      <c r="A59" s="24" t="s">
        <v>1</v>
      </c>
    </row>
    <row r="60" spans="1:17" x14ac:dyDescent="0.25">
      <c r="A60" s="24" t="s">
        <v>23</v>
      </c>
      <c r="B60" s="24">
        <v>3620</v>
      </c>
      <c r="C60" s="24">
        <v>3420</v>
      </c>
      <c r="D60" s="24">
        <v>3640</v>
      </c>
      <c r="E60" s="24">
        <v>3780</v>
      </c>
      <c r="F60" s="24">
        <v>3390</v>
      </c>
      <c r="G60" s="24">
        <v>3383</v>
      </c>
      <c r="H60" s="24">
        <v>9000</v>
      </c>
      <c r="I60" s="24">
        <v>7268</v>
      </c>
      <c r="J60" s="24">
        <v>3890</v>
      </c>
    </row>
    <row r="61" spans="1:17" x14ac:dyDescent="0.25">
      <c r="A61" s="24" t="s">
        <v>24</v>
      </c>
      <c r="B61" s="24">
        <v>75</v>
      </c>
      <c r="C61" s="24">
        <v>113</v>
      </c>
      <c r="D61" s="24">
        <v>205</v>
      </c>
      <c r="E61" s="24">
        <v>110</v>
      </c>
      <c r="F61" s="24">
        <v>113</v>
      </c>
      <c r="G61" s="24">
        <v>229</v>
      </c>
      <c r="H61" s="24">
        <v>0</v>
      </c>
      <c r="I61" s="24">
        <v>7</v>
      </c>
      <c r="J61" s="24">
        <v>0</v>
      </c>
    </row>
    <row r="65" spans="12:12" x14ac:dyDescent="0.25">
      <c r="L65" s="24" t="s">
        <v>70</v>
      </c>
    </row>
    <row r="66" spans="12:12" x14ac:dyDescent="0.25">
      <c r="L66" s="24" t="s">
        <v>71</v>
      </c>
    </row>
    <row r="67" spans="12:12" x14ac:dyDescent="0.25">
      <c r="L67" s="24" t="s">
        <v>67</v>
      </c>
    </row>
    <row r="68" spans="12:12" x14ac:dyDescent="0.25">
      <c r="L68" s="24" t="s">
        <v>72</v>
      </c>
    </row>
    <row r="69" spans="12:12" x14ac:dyDescent="0.25">
      <c r="L69" s="24" t="s">
        <v>68</v>
      </c>
    </row>
    <row r="70" spans="12:12" x14ac:dyDescent="0.25">
      <c r="L70" s="24" t="s">
        <v>73</v>
      </c>
    </row>
    <row r="71" spans="12:12" x14ac:dyDescent="0.25">
      <c r="L71" s="24" t="s">
        <v>69</v>
      </c>
    </row>
    <row r="72" spans="12:12" x14ac:dyDescent="0.25">
      <c r="L72" s="24" t="s">
        <v>74</v>
      </c>
    </row>
    <row r="73" spans="12:12" x14ac:dyDescent="0.25">
      <c r="L73" s="24" t="s">
        <v>75</v>
      </c>
    </row>
    <row r="74" spans="12:12" x14ac:dyDescent="0.25">
      <c r="L74" s="28" t="s">
        <v>48</v>
      </c>
    </row>
    <row r="75" spans="12:12" x14ac:dyDescent="0.25">
      <c r="L75" s="24" t="s">
        <v>59</v>
      </c>
    </row>
    <row r="76" spans="12:12" x14ac:dyDescent="0.25">
      <c r="L76" s="24" t="s">
        <v>50</v>
      </c>
    </row>
    <row r="77" spans="12:12" x14ac:dyDescent="0.25">
      <c r="L77" s="24" t="s">
        <v>104</v>
      </c>
    </row>
    <row r="78" spans="12:12" x14ac:dyDescent="0.25">
      <c r="L78" s="24"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E909E-DF9D-430A-AFCF-08C76E021C65}">
  <dimension ref="A1:S713"/>
  <sheetViews>
    <sheetView zoomScale="117" zoomScaleNormal="117" workbookViewId="0">
      <selection activeCell="C4" sqref="C4:D4"/>
    </sheetView>
  </sheetViews>
  <sheetFormatPr defaultColWidth="8.85546875" defaultRowHeight="15" x14ac:dyDescent="0.25"/>
  <cols>
    <col min="2" max="2" width="10.85546875" customWidth="1"/>
    <col min="17" max="17" width="10.7109375" customWidth="1"/>
  </cols>
  <sheetData>
    <row r="1" spans="1:19" s="29" customFormat="1" ht="21" x14ac:dyDescent="0.35">
      <c r="B1" s="33" t="s">
        <v>279</v>
      </c>
    </row>
    <row r="2" spans="1:19" s="29" customFormat="1" ht="21" x14ac:dyDescent="0.35">
      <c r="B2" s="33"/>
    </row>
    <row r="3" spans="1:19" s="35" customFormat="1" ht="15.75" x14ac:dyDescent="0.25">
      <c r="B3" s="37" t="s">
        <v>288</v>
      </c>
      <c r="C3" s="38"/>
      <c r="D3" s="38"/>
      <c r="P3" s="36" t="s">
        <v>292</v>
      </c>
      <c r="Q3" s="36" t="s">
        <v>292</v>
      </c>
    </row>
    <row r="4" spans="1:19" s="35" customFormat="1" ht="15.75" x14ac:dyDescent="0.25">
      <c r="B4" s="39" t="s">
        <v>293</v>
      </c>
      <c r="C4" s="39" t="s">
        <v>283</v>
      </c>
      <c r="D4" s="36" t="s">
        <v>281</v>
      </c>
      <c r="E4" s="36" t="s">
        <v>281</v>
      </c>
      <c r="F4" s="36" t="s">
        <v>281</v>
      </c>
      <c r="G4" s="36" t="s">
        <v>283</v>
      </c>
      <c r="H4" s="36" t="s">
        <v>283</v>
      </c>
      <c r="I4" s="36" t="s">
        <v>283</v>
      </c>
      <c r="J4" s="36" t="s">
        <v>289</v>
      </c>
      <c r="K4" s="36" t="s">
        <v>281</v>
      </c>
      <c r="L4" s="39" t="s">
        <v>291</v>
      </c>
      <c r="M4" s="36" t="s">
        <v>281</v>
      </c>
      <c r="N4" s="36" t="s">
        <v>281</v>
      </c>
      <c r="O4" s="36" t="s">
        <v>283</v>
      </c>
      <c r="P4" s="36" t="s">
        <v>1</v>
      </c>
      <c r="Q4" s="36" t="s">
        <v>295</v>
      </c>
      <c r="S4" s="39" t="s">
        <v>296</v>
      </c>
    </row>
    <row r="5" spans="1:19" s="35" customFormat="1" ht="15.75" x14ac:dyDescent="0.25">
      <c r="B5" s="39" t="s">
        <v>294</v>
      </c>
      <c r="C5" s="36" t="s">
        <v>280</v>
      </c>
      <c r="D5" s="36" t="s">
        <v>282</v>
      </c>
      <c r="E5" s="36" t="s">
        <v>284</v>
      </c>
      <c r="F5" s="36" t="s">
        <v>285</v>
      </c>
      <c r="G5" s="36" t="s">
        <v>286</v>
      </c>
      <c r="H5" s="36" t="s">
        <v>287</v>
      </c>
      <c r="I5" s="36" t="s">
        <v>6</v>
      </c>
      <c r="J5" s="36" t="s">
        <v>290</v>
      </c>
      <c r="K5" s="36" t="s">
        <v>136</v>
      </c>
      <c r="L5" s="36" t="s">
        <v>8</v>
      </c>
      <c r="M5" s="36" t="s">
        <v>9</v>
      </c>
      <c r="N5" s="36" t="s">
        <v>10</v>
      </c>
      <c r="O5" s="36" t="s">
        <v>143</v>
      </c>
      <c r="P5" s="36" t="s">
        <v>265</v>
      </c>
      <c r="Q5" s="36" t="s">
        <v>265</v>
      </c>
      <c r="S5" s="39" t="s">
        <v>297</v>
      </c>
    </row>
    <row r="6" spans="1:19" s="29" customFormat="1" ht="15.75" x14ac:dyDescent="0.25">
      <c r="C6" s="29">
        <v>45</v>
      </c>
      <c r="D6" s="29">
        <f>'baskets, adjusted'!C10/'baskets, adjusted'!T23</f>
        <v>202.77777777777777</v>
      </c>
      <c r="E6" s="29">
        <v>30.5</v>
      </c>
      <c r="F6" s="29">
        <v>30.5</v>
      </c>
      <c r="G6" s="29">
        <v>5</v>
      </c>
      <c r="H6" s="29">
        <v>3</v>
      </c>
      <c r="I6" s="29">
        <v>0</v>
      </c>
      <c r="J6" s="29">
        <v>0</v>
      </c>
      <c r="K6" s="29">
        <v>0</v>
      </c>
      <c r="L6" s="29">
        <v>5</v>
      </c>
      <c r="M6" s="29">
        <v>1.3</v>
      </c>
      <c r="N6" s="29">
        <v>1.3</v>
      </c>
      <c r="O6" s="29">
        <v>0</v>
      </c>
      <c r="S6" s="52" t="s">
        <v>319</v>
      </c>
    </row>
    <row r="7" spans="1:19" ht="15.75" x14ac:dyDescent="0.25">
      <c r="A7" s="36" t="s">
        <v>260</v>
      </c>
      <c r="C7">
        <v>265</v>
      </c>
      <c r="E7">
        <v>26</v>
      </c>
      <c r="F7">
        <v>26</v>
      </c>
      <c r="G7">
        <v>26</v>
      </c>
      <c r="H7">
        <v>5.2</v>
      </c>
      <c r="I7">
        <v>5.2</v>
      </c>
      <c r="J7">
        <f>52/12</f>
        <v>4.333333333333333</v>
      </c>
      <c r="K7">
        <v>182</v>
      </c>
      <c r="L7">
        <v>5</v>
      </c>
      <c r="M7">
        <v>2.6</v>
      </c>
      <c r="N7">
        <v>2.6</v>
      </c>
      <c r="O7">
        <v>0</v>
      </c>
      <c r="S7" s="43" t="s">
        <v>320</v>
      </c>
    </row>
    <row r="8" spans="1:19" ht="15.75" x14ac:dyDescent="0.25">
      <c r="A8" s="2">
        <v>1209</v>
      </c>
      <c r="B8" s="31">
        <v>1.8084018450479709</v>
      </c>
      <c r="C8" s="31"/>
      <c r="D8" s="31">
        <v>4.6515392454017812E-2</v>
      </c>
      <c r="E8" s="31"/>
      <c r="F8" s="31"/>
      <c r="G8" s="31"/>
      <c r="H8" s="31"/>
      <c r="I8" s="31">
        <v>1.1261088137503332</v>
      </c>
      <c r="J8" s="31"/>
      <c r="K8" s="31"/>
      <c r="L8" s="31">
        <v>5.1649227826816668</v>
      </c>
      <c r="M8" s="31"/>
      <c r="N8" s="31"/>
      <c r="O8" s="31"/>
      <c r="P8" s="31"/>
      <c r="Q8" s="31"/>
    </row>
    <row r="9" spans="1:19" ht="15.75" x14ac:dyDescent="0.25">
      <c r="A9" s="2">
        <v>1210</v>
      </c>
      <c r="B9" s="31"/>
      <c r="C9" s="31"/>
      <c r="D9" s="31"/>
      <c r="E9" s="31"/>
      <c r="F9" s="31"/>
      <c r="G9" s="31"/>
      <c r="H9" s="31"/>
      <c r="I9" s="31"/>
      <c r="J9" s="31"/>
      <c r="K9" s="31"/>
      <c r="L9" s="31"/>
      <c r="M9" s="31"/>
      <c r="N9" s="31"/>
      <c r="O9" s="31"/>
      <c r="P9" s="31"/>
      <c r="Q9" s="31"/>
    </row>
    <row r="10" spans="1:19" ht="15.75" x14ac:dyDescent="0.25">
      <c r="A10" s="2">
        <v>1211</v>
      </c>
      <c r="B10" s="31">
        <v>1.5371529885230595</v>
      </c>
      <c r="C10" s="31"/>
      <c r="D10" s="31">
        <v>5.426795895665807E-2</v>
      </c>
      <c r="E10" s="31"/>
      <c r="F10" s="31"/>
      <c r="G10" s="31"/>
      <c r="H10" s="31"/>
      <c r="I10" s="31">
        <v>1.1587437712536404</v>
      </c>
      <c r="J10" s="31"/>
      <c r="K10" s="31"/>
      <c r="L10" s="31">
        <v>5.301186441272888</v>
      </c>
      <c r="M10" s="31"/>
      <c r="N10" s="31"/>
      <c r="O10" s="31"/>
      <c r="P10" s="31"/>
      <c r="Q10" s="31"/>
    </row>
    <row r="11" spans="1:19" ht="15.75" x14ac:dyDescent="0.25">
      <c r="A11" s="2">
        <v>1212</v>
      </c>
      <c r="B11" s="31">
        <v>1.5727468816097563</v>
      </c>
      <c r="C11" s="31"/>
      <c r="D11" s="31">
        <v>5.0391669731651809E-2</v>
      </c>
      <c r="E11" s="31"/>
      <c r="F11" s="31"/>
      <c r="G11" s="31"/>
      <c r="H11" s="31"/>
      <c r="I11" s="31">
        <v>1.240397834558624</v>
      </c>
      <c r="J11" s="31"/>
      <c r="K11" s="31"/>
      <c r="L11" s="31">
        <v>5.1286976232955688</v>
      </c>
      <c r="M11" s="31"/>
      <c r="N11" s="31"/>
      <c r="O11" s="31"/>
      <c r="P11" s="31"/>
      <c r="Q11" s="31"/>
    </row>
    <row r="12" spans="1:19" ht="15.75" x14ac:dyDescent="0.25">
      <c r="A12" s="2">
        <v>1213</v>
      </c>
      <c r="B12" s="31"/>
      <c r="C12" s="31"/>
      <c r="D12" s="31"/>
      <c r="E12" s="31"/>
      <c r="F12" s="31"/>
      <c r="G12" s="31"/>
      <c r="H12" s="31"/>
      <c r="I12" s="31"/>
      <c r="J12" s="31"/>
      <c r="K12" s="31"/>
      <c r="L12" s="31"/>
      <c r="M12" s="31"/>
      <c r="N12" s="31"/>
      <c r="O12" s="31"/>
      <c r="P12" s="31"/>
      <c r="Q12" s="31"/>
    </row>
    <row r="13" spans="1:19" ht="15.75" x14ac:dyDescent="0.25">
      <c r="A13" s="2">
        <v>1214</v>
      </c>
      <c r="B13" s="31">
        <v>1.882332871560533</v>
      </c>
      <c r="C13" s="31"/>
      <c r="D13" s="31">
        <v>5.426795895665807E-2</v>
      </c>
      <c r="E13" s="31"/>
      <c r="F13" s="31"/>
      <c r="G13" s="31"/>
      <c r="H13" s="31"/>
      <c r="I13" s="31">
        <v>1.207629880779131</v>
      </c>
      <c r="J13" s="31"/>
      <c r="K13" s="31"/>
      <c r="L13" s="31">
        <v>5.2216145370117699</v>
      </c>
      <c r="M13" s="31"/>
      <c r="N13" s="31"/>
      <c r="O13" s="31"/>
      <c r="P13" s="31"/>
      <c r="Q13" s="31"/>
    </row>
    <row r="14" spans="1:19" ht="15.75" x14ac:dyDescent="0.25">
      <c r="A14" s="2">
        <v>1215</v>
      </c>
      <c r="B14" s="31"/>
      <c r="C14" s="31"/>
      <c r="D14" s="31"/>
      <c r="E14" s="31"/>
      <c r="F14" s="31"/>
      <c r="G14" s="31"/>
      <c r="H14" s="31"/>
      <c r="I14" s="31"/>
      <c r="J14" s="31"/>
      <c r="K14" s="31"/>
      <c r="L14" s="31"/>
      <c r="M14" s="31"/>
      <c r="N14" s="31"/>
      <c r="O14" s="31"/>
      <c r="P14" s="31"/>
      <c r="Q14" s="31"/>
    </row>
    <row r="15" spans="1:19" ht="15.75" x14ac:dyDescent="0.25">
      <c r="A15" s="2">
        <v>1216</v>
      </c>
      <c r="B15" s="31">
        <v>1.6688338626966854</v>
      </c>
      <c r="C15" s="31"/>
      <c r="D15" s="31">
        <v>5.426795895665807E-2</v>
      </c>
      <c r="E15" s="31"/>
      <c r="F15" s="31"/>
      <c r="G15" s="31"/>
      <c r="H15" s="31"/>
      <c r="I15" s="31">
        <v>1.0444544195029792</v>
      </c>
      <c r="J15" s="31"/>
      <c r="K15" s="31"/>
      <c r="L15" s="31">
        <v>5.7554299731241727</v>
      </c>
      <c r="M15" s="31"/>
      <c r="N15" s="31"/>
      <c r="O15" s="31"/>
      <c r="P15" s="31"/>
      <c r="Q15" s="31"/>
    </row>
    <row r="16" spans="1:19" ht="15.75" x14ac:dyDescent="0.25">
      <c r="A16" s="2">
        <v>1217</v>
      </c>
      <c r="B16" s="31"/>
      <c r="C16" s="31"/>
      <c r="D16" s="31"/>
      <c r="E16" s="31"/>
      <c r="F16" s="31"/>
      <c r="G16" s="31"/>
      <c r="H16" s="31"/>
      <c r="I16" s="31"/>
      <c r="J16" s="31"/>
      <c r="K16" s="31"/>
      <c r="L16" s="31"/>
      <c r="M16" s="31"/>
      <c r="N16" s="31"/>
      <c r="O16" s="31"/>
      <c r="P16" s="31"/>
      <c r="Q16" s="31"/>
    </row>
    <row r="17" spans="1:17" ht="15.75" x14ac:dyDescent="0.25">
      <c r="A17" s="2">
        <v>1218</v>
      </c>
      <c r="B17" s="31">
        <v>1.5020898874181703</v>
      </c>
      <c r="C17" s="31"/>
      <c r="D17" s="31">
        <v>8.1401945915161006E-2</v>
      </c>
      <c r="E17" s="31"/>
      <c r="F17" s="31"/>
      <c r="G17" s="31"/>
      <c r="H17" s="31"/>
      <c r="I17" s="31">
        <v>1.1097248064641314</v>
      </c>
      <c r="J17" s="31"/>
      <c r="K17" s="31"/>
      <c r="L17" s="31">
        <v>5.1497725690439413</v>
      </c>
      <c r="M17" s="31"/>
      <c r="N17" s="31"/>
      <c r="O17" s="31"/>
      <c r="P17" s="31"/>
      <c r="Q17" s="31"/>
    </row>
    <row r="18" spans="1:17" ht="15.75" x14ac:dyDescent="0.25">
      <c r="A18" s="2">
        <v>1219</v>
      </c>
      <c r="B18" s="31">
        <v>1.8097892403516691</v>
      </c>
      <c r="C18" s="31"/>
      <c r="D18" s="31">
        <v>8.1401945915161006E-2</v>
      </c>
      <c r="E18" s="31"/>
      <c r="F18" s="31"/>
      <c r="G18" s="31"/>
      <c r="H18" s="31"/>
      <c r="I18" s="31">
        <v>1.207629880779131</v>
      </c>
      <c r="J18" s="31"/>
      <c r="K18" s="31"/>
      <c r="L18" s="31">
        <v>4.2709938518592789</v>
      </c>
      <c r="M18" s="31"/>
      <c r="N18" s="31"/>
      <c r="O18" s="31"/>
      <c r="P18" s="31"/>
      <c r="Q18" s="31"/>
    </row>
    <row r="19" spans="1:17" ht="15.75" x14ac:dyDescent="0.25">
      <c r="A19" s="2">
        <v>1220</v>
      </c>
      <c r="B19" s="31">
        <v>1.5989265481864645</v>
      </c>
      <c r="C19" s="31"/>
      <c r="D19" s="31">
        <v>6.2020524979325933E-2</v>
      </c>
      <c r="E19" s="31"/>
      <c r="F19" s="31"/>
      <c r="G19" s="31"/>
      <c r="H19" s="31"/>
      <c r="I19" s="31">
        <v>1.1587437712536404</v>
      </c>
      <c r="J19" s="31"/>
      <c r="K19" s="31"/>
      <c r="L19" s="31">
        <v>4.763771813946601</v>
      </c>
      <c r="M19" s="31"/>
      <c r="N19" s="31"/>
      <c r="O19" s="31"/>
      <c r="P19" s="31"/>
      <c r="Q19" s="31"/>
    </row>
    <row r="20" spans="1:17" ht="15.75" x14ac:dyDescent="0.25">
      <c r="A20" s="2">
        <v>1221</v>
      </c>
      <c r="B20" s="31">
        <v>1.7084632747008188</v>
      </c>
      <c r="C20" s="31"/>
      <c r="D20" s="31">
        <v>7.3649376585274165E-2</v>
      </c>
      <c r="E20" s="31"/>
      <c r="F20" s="31"/>
      <c r="G20" s="31"/>
      <c r="H20" s="31"/>
      <c r="I20" s="31">
        <v>1.1261088137657611</v>
      </c>
      <c r="J20" s="31"/>
      <c r="K20" s="31"/>
      <c r="L20" s="31">
        <v>4.1183131600454566</v>
      </c>
      <c r="M20" s="31"/>
      <c r="N20" s="31"/>
      <c r="O20" s="31"/>
      <c r="P20" s="31"/>
      <c r="Q20" s="31"/>
    </row>
    <row r="21" spans="1:17" ht="15.75" x14ac:dyDescent="0.25">
      <c r="A21" s="2">
        <v>1222</v>
      </c>
      <c r="B21" s="31"/>
      <c r="C21" s="31"/>
      <c r="D21" s="31"/>
      <c r="E21" s="31"/>
      <c r="F21" s="31"/>
      <c r="G21" s="31"/>
      <c r="H21" s="31"/>
      <c r="I21" s="31"/>
      <c r="J21" s="31"/>
      <c r="K21" s="31"/>
      <c r="L21" s="31"/>
      <c r="M21" s="31"/>
      <c r="N21" s="31"/>
      <c r="O21" s="31"/>
      <c r="P21" s="31"/>
      <c r="Q21" s="31"/>
    </row>
    <row r="22" spans="1:17" ht="15.75" x14ac:dyDescent="0.25">
      <c r="A22" s="2">
        <v>1223</v>
      </c>
      <c r="B22" s="31"/>
      <c r="C22" s="31"/>
      <c r="D22" s="31"/>
      <c r="E22" s="31"/>
      <c r="F22" s="31"/>
      <c r="G22" s="31"/>
      <c r="H22" s="31"/>
      <c r="I22" s="31"/>
      <c r="J22" s="31"/>
      <c r="K22" s="31"/>
      <c r="L22" s="31"/>
      <c r="M22" s="31"/>
      <c r="N22" s="31"/>
      <c r="O22" s="31"/>
      <c r="P22" s="31"/>
      <c r="Q22" s="31"/>
    </row>
    <row r="23" spans="1:17" ht="15.75" x14ac:dyDescent="0.25">
      <c r="A23" s="2">
        <v>1224</v>
      </c>
      <c r="B23" s="31">
        <v>1.7212185455495188</v>
      </c>
      <c r="C23" s="31"/>
      <c r="D23" s="31">
        <v>4.6515392454022468E-2</v>
      </c>
      <c r="E23" s="31"/>
      <c r="F23" s="31"/>
      <c r="G23" s="31"/>
      <c r="H23" s="31"/>
      <c r="I23" s="31">
        <v>1.1749944950039093</v>
      </c>
      <c r="J23" s="31"/>
      <c r="K23" s="31"/>
      <c r="L23" s="31">
        <v>5.0313561110119851</v>
      </c>
      <c r="M23" s="31"/>
      <c r="N23" s="31"/>
      <c r="O23" s="31"/>
      <c r="P23" s="31"/>
      <c r="Q23" s="31"/>
    </row>
    <row r="24" spans="1:17" ht="15.75" x14ac:dyDescent="0.25">
      <c r="A24" s="2">
        <v>1225</v>
      </c>
      <c r="B24" s="31">
        <v>1.6757816224503839</v>
      </c>
      <c r="C24" s="31"/>
      <c r="D24" s="31">
        <v>8.1401945915161006E-2</v>
      </c>
      <c r="E24" s="31"/>
      <c r="F24" s="31"/>
      <c r="G24" s="31"/>
      <c r="H24" s="31"/>
      <c r="I24" s="31">
        <v>1.4688432150788708</v>
      </c>
      <c r="J24" s="31"/>
      <c r="K24" s="31"/>
      <c r="L24" s="31">
        <v>5.2488003847437836</v>
      </c>
      <c r="M24" s="31"/>
      <c r="N24" s="31"/>
      <c r="O24" s="31"/>
      <c r="P24" s="31"/>
      <c r="Q24" s="31"/>
    </row>
    <row r="25" spans="1:17" ht="15.75" x14ac:dyDescent="0.25">
      <c r="A25" s="2">
        <v>1226</v>
      </c>
      <c r="B25" s="31">
        <v>1.665113512365088</v>
      </c>
      <c r="C25" s="31"/>
      <c r="D25" s="31">
        <v>8.5278219192839885E-2</v>
      </c>
      <c r="E25" s="31"/>
      <c r="F25" s="31"/>
      <c r="G25" s="31"/>
      <c r="H25" s="31"/>
      <c r="I25" s="31">
        <v>1.240397834558624</v>
      </c>
      <c r="J25" s="31"/>
      <c r="K25" s="31"/>
      <c r="L25" s="31">
        <v>5.1675735845665285</v>
      </c>
      <c r="M25" s="31"/>
      <c r="N25" s="31"/>
      <c r="O25" s="31"/>
      <c r="P25" s="31"/>
      <c r="Q25" s="31"/>
    </row>
    <row r="26" spans="1:17" ht="15.75" x14ac:dyDescent="0.25">
      <c r="A26" s="2">
        <v>1227</v>
      </c>
      <c r="B26" s="31">
        <v>1.4999210849684934</v>
      </c>
      <c r="C26" s="31"/>
      <c r="D26" s="31">
        <v>8.9154514135853208E-2</v>
      </c>
      <c r="E26" s="31"/>
      <c r="F26" s="31"/>
      <c r="G26" s="31"/>
      <c r="H26" s="31"/>
      <c r="I26" s="31">
        <v>1.1423598452073918</v>
      </c>
      <c r="J26" s="31"/>
      <c r="K26" s="31"/>
      <c r="L26" s="31">
        <v>4.3346438602085735</v>
      </c>
      <c r="M26" s="31"/>
      <c r="N26" s="31"/>
      <c r="O26" s="31"/>
      <c r="P26" s="31"/>
      <c r="Q26" s="31"/>
    </row>
    <row r="27" spans="1:17" ht="15.75" x14ac:dyDescent="0.25">
      <c r="A27" s="2">
        <v>1228</v>
      </c>
      <c r="B27" s="31"/>
      <c r="C27" s="31"/>
      <c r="D27" s="31"/>
      <c r="E27" s="31"/>
      <c r="F27" s="31"/>
      <c r="G27" s="31"/>
      <c r="H27" s="31"/>
      <c r="I27" s="31"/>
      <c r="J27" s="31"/>
      <c r="K27" s="31"/>
      <c r="L27" s="31"/>
      <c r="M27" s="31"/>
      <c r="N27" s="31"/>
      <c r="O27" s="31"/>
      <c r="P27" s="31"/>
      <c r="Q27" s="31"/>
    </row>
    <row r="28" spans="1:17" ht="15.75" x14ac:dyDescent="0.25">
      <c r="A28" s="2">
        <v>1229</v>
      </c>
      <c r="B28" s="31"/>
      <c r="C28" s="31"/>
      <c r="D28" s="31"/>
      <c r="E28" s="31"/>
      <c r="F28" s="31"/>
      <c r="G28" s="31"/>
      <c r="H28" s="31"/>
      <c r="I28" s="31"/>
      <c r="J28" s="31"/>
      <c r="K28" s="31"/>
      <c r="L28" s="31"/>
      <c r="M28" s="31"/>
      <c r="N28" s="31"/>
      <c r="O28" s="31"/>
      <c r="P28" s="31"/>
      <c r="Q28" s="31"/>
    </row>
    <row r="29" spans="1:17" ht="15.75" x14ac:dyDescent="0.25">
      <c r="A29" s="2">
        <v>1230</v>
      </c>
      <c r="B29" s="31"/>
      <c r="C29" s="31"/>
      <c r="D29" s="31"/>
      <c r="E29" s="31"/>
      <c r="F29" s="31"/>
      <c r="G29" s="31"/>
      <c r="H29" s="31"/>
      <c r="I29" s="31"/>
      <c r="J29" s="31"/>
      <c r="K29" s="31"/>
      <c r="L29" s="31"/>
      <c r="M29" s="31"/>
      <c r="N29" s="31"/>
      <c r="O29" s="31"/>
      <c r="P29" s="31"/>
      <c r="Q29" s="31"/>
    </row>
    <row r="30" spans="1:17" ht="15.75" x14ac:dyDescent="0.25">
      <c r="A30" s="2">
        <v>1231</v>
      </c>
      <c r="B30" s="31"/>
      <c r="C30" s="31"/>
      <c r="D30" s="31"/>
      <c r="E30" s="31"/>
      <c r="F30" s="31"/>
      <c r="G30" s="31"/>
      <c r="H30" s="31"/>
      <c r="I30" s="31"/>
      <c r="J30" s="31"/>
      <c r="K30" s="31"/>
      <c r="L30" s="31"/>
      <c r="M30" s="31"/>
      <c r="N30" s="31"/>
      <c r="O30" s="31"/>
      <c r="P30" s="31"/>
      <c r="Q30" s="31"/>
    </row>
    <row r="31" spans="1:17" ht="15.75" x14ac:dyDescent="0.25">
      <c r="A31" s="2">
        <v>1232</v>
      </c>
      <c r="B31" s="31">
        <v>1.5051762435647871</v>
      </c>
      <c r="C31" s="31"/>
      <c r="D31" s="31">
        <v>8.1401945915161006E-2</v>
      </c>
      <c r="E31" s="31"/>
      <c r="F31" s="31"/>
      <c r="G31" s="31"/>
      <c r="H31" s="31"/>
      <c r="I31" s="31">
        <v>1.1587437712536404</v>
      </c>
      <c r="J31" s="31"/>
      <c r="K31" s="31"/>
      <c r="L31" s="31">
        <v>4.7267093009855063</v>
      </c>
      <c r="M31" s="31"/>
      <c r="N31" s="31"/>
      <c r="O31" s="31"/>
      <c r="P31" s="31"/>
      <c r="Q31" s="31"/>
    </row>
    <row r="32" spans="1:17" ht="15.75" x14ac:dyDescent="0.25">
      <c r="A32" s="2">
        <v>1233</v>
      </c>
      <c r="B32" s="31">
        <v>1.5900767678021701</v>
      </c>
      <c r="C32" s="31"/>
      <c r="D32" s="31">
        <v>8.1401945915161006E-2</v>
      </c>
      <c r="E32" s="31"/>
      <c r="F32" s="31"/>
      <c r="G32" s="31"/>
      <c r="H32" s="31"/>
      <c r="I32" s="31">
        <v>1.3545542893654319</v>
      </c>
      <c r="J32" s="31"/>
      <c r="K32" s="31"/>
      <c r="L32" s="31">
        <v>3.8957622210111733</v>
      </c>
      <c r="M32" s="31"/>
      <c r="N32" s="31"/>
      <c r="O32" s="31"/>
      <c r="P32" s="31"/>
      <c r="Q32" s="31"/>
    </row>
    <row r="33" spans="1:17" ht="15.75" x14ac:dyDescent="0.25">
      <c r="A33" s="2">
        <v>1234</v>
      </c>
      <c r="B33" s="31"/>
      <c r="C33" s="31"/>
      <c r="D33" s="31"/>
      <c r="E33" s="31"/>
      <c r="F33" s="31"/>
      <c r="G33" s="31"/>
      <c r="H33" s="31"/>
      <c r="I33" s="31"/>
      <c r="J33" s="31"/>
      <c r="K33" s="31"/>
      <c r="L33" s="31"/>
      <c r="M33" s="31"/>
      <c r="N33" s="31"/>
      <c r="O33" s="31"/>
      <c r="P33" s="31"/>
      <c r="Q33" s="31"/>
    </row>
    <row r="34" spans="1:17" ht="15.75" x14ac:dyDescent="0.25">
      <c r="A34" s="2">
        <v>1235</v>
      </c>
      <c r="B34" s="31"/>
      <c r="C34" s="31"/>
      <c r="D34" s="31"/>
      <c r="E34" s="31"/>
      <c r="F34" s="31"/>
      <c r="G34" s="31"/>
      <c r="H34" s="31"/>
      <c r="I34" s="31"/>
      <c r="J34" s="31"/>
      <c r="K34" s="31"/>
      <c r="L34" s="31"/>
      <c r="M34" s="31"/>
      <c r="N34" s="31"/>
      <c r="O34" s="31"/>
      <c r="P34" s="31"/>
      <c r="Q34" s="31"/>
    </row>
    <row r="35" spans="1:17" ht="15.75" x14ac:dyDescent="0.25">
      <c r="A35" s="2">
        <v>1236</v>
      </c>
      <c r="B35" s="31">
        <v>1.536154931811017</v>
      </c>
      <c r="C35" s="31"/>
      <c r="D35" s="31">
        <v>7.3649376585274165E-2</v>
      </c>
      <c r="E35" s="31"/>
      <c r="F35" s="31"/>
      <c r="G35" s="31"/>
      <c r="H35" s="31"/>
      <c r="I35" s="31">
        <v>1.4035730479879245</v>
      </c>
      <c r="J35" s="31"/>
      <c r="K35" s="31"/>
      <c r="L35" s="31">
        <v>4.2793227125903721</v>
      </c>
      <c r="M35" s="31"/>
      <c r="N35" s="31"/>
      <c r="O35" s="31"/>
      <c r="P35" s="31"/>
      <c r="Q35" s="31"/>
    </row>
    <row r="36" spans="1:17" ht="15.75" x14ac:dyDescent="0.25">
      <c r="A36" s="2">
        <v>1237</v>
      </c>
      <c r="B36" s="31">
        <v>1.5768181645991095</v>
      </c>
      <c r="C36" s="31"/>
      <c r="D36" s="31">
        <v>0.10078335150087191</v>
      </c>
      <c r="E36" s="31"/>
      <c r="F36" s="31"/>
      <c r="G36" s="31"/>
      <c r="H36" s="31"/>
      <c r="I36" s="31">
        <v>1.4688432150788708</v>
      </c>
      <c r="J36" s="31"/>
      <c r="K36" s="31"/>
      <c r="L36" s="31">
        <v>4.6249458017251515</v>
      </c>
      <c r="M36" s="31"/>
      <c r="N36" s="31"/>
      <c r="O36" s="31"/>
      <c r="P36" s="31"/>
      <c r="Q36" s="31"/>
    </row>
    <row r="37" spans="1:17" ht="15.75" x14ac:dyDescent="0.25">
      <c r="A37" s="2">
        <v>1238</v>
      </c>
      <c r="B37" s="31"/>
      <c r="C37" s="31"/>
      <c r="D37" s="31"/>
      <c r="E37" s="31"/>
      <c r="F37" s="31"/>
      <c r="G37" s="31"/>
      <c r="H37" s="31"/>
      <c r="I37" s="31">
        <v>1.4838568272284909</v>
      </c>
      <c r="J37" s="31"/>
      <c r="K37" s="31"/>
      <c r="L37" s="31"/>
      <c r="M37" s="31"/>
      <c r="N37" s="31"/>
      <c r="O37" s="31"/>
      <c r="P37" s="31"/>
      <c r="Q37" s="31"/>
    </row>
    <row r="38" spans="1:17" ht="15.75" x14ac:dyDescent="0.25">
      <c r="A38" s="2">
        <v>1239</v>
      </c>
      <c r="B38" s="31"/>
      <c r="C38" s="31"/>
      <c r="D38" s="31"/>
      <c r="E38" s="31"/>
      <c r="F38" s="31"/>
      <c r="G38" s="31"/>
      <c r="H38" s="31"/>
      <c r="I38" s="31">
        <v>1.8228346008537968</v>
      </c>
      <c r="J38" s="31"/>
      <c r="K38" s="31"/>
      <c r="L38" s="31"/>
      <c r="M38" s="31"/>
      <c r="N38" s="31"/>
      <c r="O38" s="31"/>
      <c r="P38" s="31"/>
      <c r="Q38" s="31"/>
    </row>
    <row r="39" spans="1:17" ht="15.75" x14ac:dyDescent="0.25">
      <c r="A39" s="2">
        <v>1240</v>
      </c>
      <c r="B39" s="31"/>
      <c r="C39" s="31"/>
      <c r="D39" s="31"/>
      <c r="E39" s="31"/>
      <c r="F39" s="31"/>
      <c r="G39" s="31"/>
      <c r="H39" s="31"/>
      <c r="I39" s="31"/>
      <c r="J39" s="31"/>
      <c r="K39" s="31"/>
      <c r="L39" s="31"/>
      <c r="M39" s="31"/>
      <c r="N39" s="31"/>
      <c r="O39" s="31"/>
      <c r="P39" s="31"/>
      <c r="Q39" s="31"/>
    </row>
    <row r="40" spans="1:17" ht="15.75" x14ac:dyDescent="0.25">
      <c r="A40" s="2">
        <v>1241</v>
      </c>
      <c r="B40" s="31"/>
      <c r="C40" s="31"/>
      <c r="D40" s="31"/>
      <c r="E40" s="31"/>
      <c r="F40" s="31"/>
      <c r="G40" s="31"/>
      <c r="H40" s="31"/>
      <c r="I40" s="31"/>
      <c r="J40" s="31"/>
      <c r="K40" s="31"/>
      <c r="L40" s="31"/>
      <c r="M40" s="31"/>
      <c r="N40" s="31"/>
      <c r="O40" s="31"/>
      <c r="P40" s="31"/>
      <c r="Q40" s="31"/>
    </row>
    <row r="41" spans="1:17" ht="15.75" x14ac:dyDescent="0.25">
      <c r="A41" s="2">
        <v>1242</v>
      </c>
      <c r="B41" s="31"/>
      <c r="C41" s="31"/>
      <c r="D41" s="31"/>
      <c r="E41" s="31"/>
      <c r="F41" s="31"/>
      <c r="G41" s="31"/>
      <c r="H41" s="31"/>
      <c r="I41" s="31"/>
      <c r="J41" s="31"/>
      <c r="K41" s="31"/>
      <c r="L41" s="31"/>
      <c r="M41" s="31"/>
      <c r="N41" s="31"/>
      <c r="O41" s="31"/>
      <c r="P41" s="31"/>
      <c r="Q41" s="31"/>
    </row>
    <row r="42" spans="1:17" ht="15.75" x14ac:dyDescent="0.25">
      <c r="A42" s="2">
        <v>1243</v>
      </c>
      <c r="B42" s="31"/>
      <c r="C42" s="31"/>
      <c r="D42" s="31"/>
      <c r="E42" s="31"/>
      <c r="F42" s="31"/>
      <c r="G42" s="31"/>
      <c r="H42" s="31"/>
      <c r="I42" s="31"/>
      <c r="J42" s="31"/>
      <c r="K42" s="31"/>
      <c r="L42" s="31"/>
      <c r="M42" s="31"/>
      <c r="N42" s="31"/>
      <c r="O42" s="31"/>
      <c r="P42" s="31"/>
      <c r="Q42" s="31"/>
    </row>
    <row r="43" spans="1:17" ht="15.75" x14ac:dyDescent="0.25">
      <c r="A43" s="2">
        <v>1244</v>
      </c>
      <c r="B43" s="31"/>
      <c r="C43" s="31"/>
      <c r="D43" s="31"/>
      <c r="E43" s="31"/>
      <c r="F43" s="31"/>
      <c r="G43" s="31"/>
      <c r="H43" s="31"/>
      <c r="I43" s="31"/>
      <c r="J43" s="31"/>
      <c r="K43" s="31"/>
      <c r="L43" s="31"/>
      <c r="M43" s="31"/>
      <c r="N43" s="31"/>
      <c r="O43" s="31"/>
      <c r="P43" s="31"/>
      <c r="Q43" s="31"/>
    </row>
    <row r="44" spans="1:17" ht="15.75" x14ac:dyDescent="0.25">
      <c r="A44" s="2">
        <v>1245</v>
      </c>
      <c r="B44" s="31">
        <v>1.563020389880416</v>
      </c>
      <c r="C44" s="31"/>
      <c r="D44" s="31">
        <v>5.426795895665807E-2</v>
      </c>
      <c r="E44" s="31"/>
      <c r="F44" s="31"/>
      <c r="G44" s="31"/>
      <c r="H44" s="31"/>
      <c r="I44" s="31">
        <v>1.321919256097434</v>
      </c>
      <c r="J44" s="31"/>
      <c r="K44" s="31"/>
      <c r="L44" s="31">
        <v>5.8961273400156404</v>
      </c>
      <c r="M44" s="31"/>
      <c r="N44" s="31"/>
      <c r="O44" s="31"/>
      <c r="P44" s="31"/>
      <c r="Q44" s="31"/>
    </row>
    <row r="45" spans="1:17" ht="15.75" x14ac:dyDescent="0.25">
      <c r="A45" s="2">
        <v>1246</v>
      </c>
      <c r="B45" s="31">
        <v>1.6591202577944544</v>
      </c>
      <c r="C45" s="31"/>
      <c r="D45" s="31">
        <v>6.9773095091194795E-2</v>
      </c>
      <c r="E45" s="31"/>
      <c r="F45" s="31"/>
      <c r="G45" s="31"/>
      <c r="H45" s="31"/>
      <c r="I45" s="31">
        <v>1.4198240599343845</v>
      </c>
      <c r="J45" s="31"/>
      <c r="K45" s="31"/>
      <c r="L45" s="31">
        <v>5.9375539304924274</v>
      </c>
      <c r="M45" s="31"/>
      <c r="N45" s="31"/>
      <c r="O45" s="31"/>
      <c r="P45" s="31"/>
      <c r="Q45" s="31"/>
    </row>
    <row r="46" spans="1:17" ht="15.75" x14ac:dyDescent="0.25">
      <c r="A46" s="2">
        <v>1247</v>
      </c>
      <c r="B46" s="31">
        <v>1.6588423784243205</v>
      </c>
      <c r="C46" s="31"/>
      <c r="D46" s="31">
        <v>0.11241220065420543</v>
      </c>
      <c r="E46" s="31"/>
      <c r="F46" s="31"/>
      <c r="G46" s="31"/>
      <c r="H46" s="31"/>
      <c r="I46" s="31">
        <v>1.7299232830733162</v>
      </c>
      <c r="J46" s="31"/>
      <c r="K46" s="31"/>
      <c r="L46" s="31">
        <v>5.2210976227602837</v>
      </c>
      <c r="M46" s="31"/>
      <c r="N46" s="31"/>
      <c r="O46" s="31"/>
      <c r="P46" s="31"/>
      <c r="Q46" s="31"/>
    </row>
    <row r="47" spans="1:17" ht="15.75" x14ac:dyDescent="0.25">
      <c r="A47" s="2">
        <v>1248</v>
      </c>
      <c r="B47" s="31">
        <v>1.6252726668709532</v>
      </c>
      <c r="C47" s="31"/>
      <c r="D47" s="31">
        <v>0.11628848905494679</v>
      </c>
      <c r="E47" s="31"/>
      <c r="F47" s="31"/>
      <c r="G47" s="31"/>
      <c r="H47" s="31"/>
      <c r="I47" s="31">
        <v>1.321919256097434</v>
      </c>
      <c r="J47" s="31"/>
      <c r="K47" s="31"/>
      <c r="L47" s="31">
        <v>5.8037772312462224</v>
      </c>
      <c r="M47" s="31"/>
      <c r="N47" s="31"/>
      <c r="O47" s="31"/>
      <c r="P47" s="31"/>
      <c r="Q47" s="31"/>
    </row>
    <row r="48" spans="1:17" ht="15.75" x14ac:dyDescent="0.25">
      <c r="A48" s="2">
        <v>1249</v>
      </c>
      <c r="B48" s="31">
        <v>1.7009674827862171</v>
      </c>
      <c r="C48" s="31"/>
      <c r="D48" s="31">
        <v>6.5896812942581359E-2</v>
      </c>
      <c r="E48" s="31"/>
      <c r="F48" s="31"/>
      <c r="G48" s="31"/>
      <c r="H48" s="31"/>
      <c r="I48" s="31">
        <v>1.1913787649968945</v>
      </c>
      <c r="J48" s="31"/>
      <c r="K48" s="31"/>
      <c r="L48" s="31">
        <v>5.3203795902016306</v>
      </c>
      <c r="M48" s="31"/>
      <c r="N48" s="31"/>
      <c r="O48" s="31"/>
      <c r="P48" s="31"/>
      <c r="Q48" s="31"/>
    </row>
    <row r="49" spans="1:17" ht="15.75" x14ac:dyDescent="0.25">
      <c r="A49" s="2">
        <v>1250</v>
      </c>
      <c r="B49" s="31">
        <v>1.5148902539541096</v>
      </c>
      <c r="C49" s="31"/>
      <c r="D49" s="31"/>
      <c r="E49" s="31"/>
      <c r="F49" s="31"/>
      <c r="G49" s="31"/>
      <c r="H49" s="31"/>
      <c r="I49" s="32">
        <f>AVERAGE(I48,I50)</f>
        <v>1.3219189408372272</v>
      </c>
      <c r="J49" s="31"/>
      <c r="K49" s="31"/>
      <c r="L49" s="32">
        <f>AVERAGE(L48,L50)</f>
        <v>5.3307598992955789</v>
      </c>
      <c r="M49" s="31"/>
      <c r="N49" s="31"/>
      <c r="O49" s="31"/>
      <c r="P49" s="31"/>
      <c r="Q49" s="31"/>
    </row>
    <row r="50" spans="1:17" ht="15.75" x14ac:dyDescent="0.25">
      <c r="A50" s="2">
        <v>1251</v>
      </c>
      <c r="B50" s="31">
        <v>1.9829975156308328</v>
      </c>
      <c r="C50" s="31"/>
      <c r="D50" s="31"/>
      <c r="E50" s="31"/>
      <c r="F50" s="31"/>
      <c r="G50" s="31"/>
      <c r="H50" s="31"/>
      <c r="I50" s="31">
        <v>1.4524591166775598</v>
      </c>
      <c r="J50" s="31"/>
      <c r="K50" s="31"/>
      <c r="L50" s="31">
        <v>5.3411402083895272</v>
      </c>
      <c r="M50" s="31"/>
      <c r="N50" s="31"/>
      <c r="O50" s="31"/>
      <c r="P50" s="31"/>
      <c r="Q50" s="31"/>
    </row>
    <row r="51" spans="1:17" ht="15.75" x14ac:dyDescent="0.25">
      <c r="A51" s="2">
        <v>1252</v>
      </c>
      <c r="B51" s="31">
        <v>1.6666766215917526</v>
      </c>
      <c r="C51" s="31"/>
      <c r="D51" s="31">
        <v>8.5278219192839885E-2</v>
      </c>
      <c r="E51" s="31"/>
      <c r="F51" s="31"/>
      <c r="G51" s="31"/>
      <c r="H51" s="31"/>
      <c r="I51" s="31">
        <v>1.4524591166775598</v>
      </c>
      <c r="J51" s="31"/>
      <c r="K51" s="31"/>
      <c r="L51" s="31">
        <v>5.3534571707452852</v>
      </c>
      <c r="M51" s="31"/>
      <c r="N51" s="31"/>
      <c r="O51" s="31"/>
      <c r="P51" s="31"/>
      <c r="Q51" s="31"/>
    </row>
    <row r="52" spans="1:17" ht="15.75" x14ac:dyDescent="0.25">
      <c r="A52" s="2">
        <v>1253</v>
      </c>
      <c r="B52" s="31">
        <v>1.6807719748342131</v>
      </c>
      <c r="C52" s="31"/>
      <c r="D52" s="31">
        <v>0.12016476928092558</v>
      </c>
      <c r="E52" s="31"/>
      <c r="F52" s="31"/>
      <c r="G52" s="31"/>
      <c r="H52" s="31"/>
      <c r="I52" s="31">
        <v>1.2240138048296034</v>
      </c>
      <c r="J52" s="31"/>
      <c r="K52" s="31"/>
      <c r="L52" s="31">
        <v>5.2930744173188149</v>
      </c>
      <c r="M52" s="31"/>
      <c r="N52" s="31"/>
      <c r="O52" s="31"/>
      <c r="P52" s="31"/>
      <c r="Q52" s="31"/>
    </row>
    <row r="53" spans="1:17" ht="15.75" x14ac:dyDescent="0.25">
      <c r="A53" s="2">
        <v>1254</v>
      </c>
      <c r="B53" s="31">
        <v>1.7645108209529745</v>
      </c>
      <c r="C53" s="31"/>
      <c r="D53" s="31">
        <v>6.2020524979325933E-2</v>
      </c>
      <c r="E53" s="31"/>
      <c r="F53" s="31"/>
      <c r="G53" s="31"/>
      <c r="H53" s="31"/>
      <c r="I53" s="31">
        <v>1.2892839187225504</v>
      </c>
      <c r="J53" s="31"/>
      <c r="K53" s="31"/>
      <c r="L53" s="31">
        <v>3.7598792869422759</v>
      </c>
      <c r="M53" s="31"/>
      <c r="N53" s="31"/>
      <c r="O53" s="31"/>
      <c r="P53" s="31"/>
      <c r="Q53" s="31"/>
    </row>
    <row r="54" spans="1:17" ht="15.75" x14ac:dyDescent="0.25">
      <c r="A54" s="2">
        <v>1255</v>
      </c>
      <c r="B54" s="31">
        <v>1.7180621465804913</v>
      </c>
      <c r="C54" s="31"/>
      <c r="D54" s="31">
        <v>6.2020524979325933E-2</v>
      </c>
      <c r="E54" s="31"/>
      <c r="F54" s="31"/>
      <c r="G54" s="31"/>
      <c r="H54" s="31"/>
      <c r="I54" s="31">
        <v>1.3709383912518243</v>
      </c>
      <c r="J54" s="31"/>
      <c r="K54" s="31"/>
      <c r="L54" s="31">
        <v>5.2068192065650045</v>
      </c>
      <c r="M54" s="31"/>
      <c r="N54" s="31"/>
      <c r="O54" s="31"/>
      <c r="P54" s="31"/>
      <c r="Q54" s="31"/>
    </row>
    <row r="55" spans="1:17" ht="15.75" x14ac:dyDescent="0.25">
      <c r="A55" s="2">
        <v>1256</v>
      </c>
      <c r="B55" s="31"/>
      <c r="C55" s="31"/>
      <c r="D55" s="31"/>
      <c r="E55" s="31"/>
      <c r="F55" s="31"/>
      <c r="G55" s="31"/>
      <c r="H55" s="31"/>
      <c r="I55" s="32">
        <f>AVERAGE(I54,I56)</f>
        <v>1.3709383912518243</v>
      </c>
      <c r="J55" s="31"/>
      <c r="K55" s="31"/>
      <c r="L55" s="31">
        <v>5.0563326730186509</v>
      </c>
      <c r="M55" s="31"/>
      <c r="N55" s="31"/>
      <c r="O55" s="31"/>
      <c r="P55" s="31"/>
      <c r="Q55" s="31"/>
    </row>
    <row r="56" spans="1:17" ht="15.75" x14ac:dyDescent="0.25">
      <c r="A56" s="2">
        <v>1257</v>
      </c>
      <c r="B56" s="31">
        <v>1.7503866330473608</v>
      </c>
      <c r="C56" s="31"/>
      <c r="D56" s="31">
        <v>0.11628848905494679</v>
      </c>
      <c r="E56" s="31"/>
      <c r="F56" s="31"/>
      <c r="G56" s="31"/>
      <c r="H56" s="31"/>
      <c r="I56" s="31">
        <v>1.3709383912518243</v>
      </c>
      <c r="J56" s="31"/>
      <c r="K56" s="31"/>
      <c r="L56" s="31">
        <v>5.5157991794375834</v>
      </c>
      <c r="M56" s="31"/>
      <c r="N56" s="31"/>
      <c r="O56" s="31"/>
      <c r="P56" s="31"/>
      <c r="Q56" s="31"/>
    </row>
    <row r="57" spans="1:17" ht="15.75" x14ac:dyDescent="0.25">
      <c r="A57" s="2">
        <v>1258</v>
      </c>
      <c r="B57" s="31">
        <v>1.6778649074067584</v>
      </c>
      <c r="C57" s="31"/>
      <c r="D57" s="31">
        <v>0.12791734054381851</v>
      </c>
      <c r="E57" s="31"/>
      <c r="F57" s="31"/>
      <c r="G57" s="31"/>
      <c r="H57" s="31"/>
      <c r="I57" s="31">
        <v>1.3709383912518243</v>
      </c>
      <c r="J57" s="31"/>
      <c r="K57" s="31"/>
      <c r="L57" s="31">
        <v>4.3480616685163387</v>
      </c>
      <c r="M57" s="31"/>
      <c r="N57" s="31"/>
      <c r="O57" s="31"/>
      <c r="P57" s="31"/>
      <c r="Q57" s="31"/>
    </row>
    <row r="58" spans="1:17" ht="15.75" x14ac:dyDescent="0.25">
      <c r="A58" s="2">
        <v>1259</v>
      </c>
      <c r="B58" s="31"/>
      <c r="C58" s="31"/>
      <c r="D58" s="31"/>
      <c r="E58" s="31"/>
      <c r="F58" s="31"/>
      <c r="G58" s="31"/>
      <c r="H58" s="31"/>
      <c r="I58" s="32">
        <f>I57*2/3+I60*1/3</f>
        <v>1.4332543586917921</v>
      </c>
      <c r="J58" s="31"/>
      <c r="K58" s="31"/>
      <c r="L58" s="32">
        <f>L57*4/5+L62*1/5</f>
        <v>4.4671971593835202</v>
      </c>
      <c r="M58" s="31"/>
      <c r="N58" s="31"/>
      <c r="O58" s="31"/>
      <c r="P58" s="31"/>
      <c r="Q58" s="31"/>
    </row>
    <row r="59" spans="1:17" ht="15.75" x14ac:dyDescent="0.25">
      <c r="A59" s="2">
        <v>1260</v>
      </c>
      <c r="B59" s="31"/>
      <c r="C59" s="31"/>
      <c r="D59" s="31"/>
      <c r="E59" s="31"/>
      <c r="F59" s="31"/>
      <c r="G59" s="31"/>
      <c r="H59" s="31"/>
      <c r="I59" s="32">
        <f>I57*1/3+I60*2/3</f>
        <v>1.4955703261317597</v>
      </c>
      <c r="J59" s="31">
        <v>0.52180816430666088</v>
      </c>
      <c r="K59" s="31"/>
      <c r="L59" s="32">
        <f>L57*3/5+L62*2/5</f>
        <v>4.5863326502507018</v>
      </c>
      <c r="M59" s="31"/>
      <c r="N59" s="31"/>
      <c r="O59" s="31"/>
      <c r="P59" s="31"/>
      <c r="Q59" s="31"/>
    </row>
    <row r="60" spans="1:17" ht="15.75" x14ac:dyDescent="0.25">
      <c r="A60" s="2">
        <v>1261</v>
      </c>
      <c r="B60" s="31">
        <v>1.7602969153118029</v>
      </c>
      <c r="C60" s="31"/>
      <c r="D60" s="31"/>
      <c r="E60" s="31"/>
      <c r="F60" s="31"/>
      <c r="G60" s="31"/>
      <c r="H60" s="31">
        <v>3.1181248742139376</v>
      </c>
      <c r="I60" s="31">
        <v>1.5578862935717273</v>
      </c>
      <c r="J60" s="31">
        <v>0.44580958393703873</v>
      </c>
      <c r="K60" s="31"/>
      <c r="L60" s="32">
        <f>L57*2/5+L62*2/5</f>
        <v>3.7167203165474336</v>
      </c>
      <c r="M60" s="31"/>
      <c r="N60" s="31"/>
      <c r="O60" s="31"/>
      <c r="P60" s="31"/>
      <c r="Q60" s="31"/>
    </row>
    <row r="61" spans="1:17" ht="15.75" x14ac:dyDescent="0.25">
      <c r="A61" s="2">
        <v>1262</v>
      </c>
      <c r="B61" s="31">
        <v>2.3167302039621305</v>
      </c>
      <c r="C61" s="31"/>
      <c r="D61" s="31"/>
      <c r="E61" s="31"/>
      <c r="F61" s="31"/>
      <c r="G61" s="31"/>
      <c r="H61" s="31">
        <v>3.5635716674561171</v>
      </c>
      <c r="I61" s="31">
        <v>1.5001866931780405</v>
      </c>
      <c r="J61" s="31">
        <v>0.37150797056280827</v>
      </c>
      <c r="K61" s="31"/>
      <c r="L61" s="32">
        <f>L57*1/5+L62*4/5</f>
        <v>4.824603631985064</v>
      </c>
      <c r="M61" s="31"/>
      <c r="N61" s="31"/>
      <c r="O61" s="31"/>
      <c r="P61" s="31"/>
      <c r="Q61" s="31"/>
    </row>
    <row r="62" spans="1:17" ht="15.75" x14ac:dyDescent="0.25">
      <c r="A62" s="2">
        <v>1263</v>
      </c>
      <c r="B62" s="31">
        <v>1.7045974730979649</v>
      </c>
      <c r="C62" s="31"/>
      <c r="D62" s="31">
        <v>9.6907070025484321E-2</v>
      </c>
      <c r="E62" s="31"/>
      <c r="F62" s="31">
        <v>0.19899583498152615</v>
      </c>
      <c r="G62" s="31"/>
      <c r="H62" s="31">
        <v>2.2408676156568013</v>
      </c>
      <c r="I62" s="31">
        <v>1.5907251198326942</v>
      </c>
      <c r="J62" s="31">
        <v>0.37150797056280827</v>
      </c>
      <c r="K62" s="31"/>
      <c r="L62" s="31">
        <v>4.9437391228522456</v>
      </c>
      <c r="M62" s="31"/>
      <c r="N62" s="31"/>
      <c r="O62" s="31"/>
      <c r="P62" s="31"/>
      <c r="Q62" s="31"/>
    </row>
    <row r="63" spans="1:17" ht="15.75" x14ac:dyDescent="0.25">
      <c r="A63" s="2">
        <v>1264</v>
      </c>
      <c r="B63" s="31">
        <v>1.5627864232408908</v>
      </c>
      <c r="C63" s="31">
        <v>0.53662333764565928</v>
      </c>
      <c r="D63" s="32">
        <f>AVERAGE(D62,D64)</f>
        <v>9.3030792080668764E-2</v>
      </c>
      <c r="E63" s="31">
        <v>0.14372838141283137</v>
      </c>
      <c r="F63" s="32">
        <f>AVERAGE(F62,F64)</f>
        <v>0.19899583498152615</v>
      </c>
      <c r="G63" s="31">
        <v>0.93138842613021688</v>
      </c>
      <c r="H63" s="31">
        <v>2.1515222595263124</v>
      </c>
      <c r="I63" s="31">
        <v>1.2787609003651523</v>
      </c>
      <c r="J63" s="32">
        <f>AVERAGE(J62,J64)</f>
        <v>0.61818929334354977</v>
      </c>
      <c r="K63" s="31">
        <v>8.2102123602195723E-2</v>
      </c>
      <c r="L63" s="32">
        <f>AVERAGE(L62,L64)</f>
        <v>5.3326603090211542</v>
      </c>
      <c r="M63" s="31">
        <v>4.4042731255303345</v>
      </c>
      <c r="N63" s="31">
        <v>2.9</v>
      </c>
      <c r="O63" s="31"/>
      <c r="P63" s="31">
        <f>(C63*C$7+E63*E$7+F63*F$7+G63*G$7+H63*H$7+I63*I$7+J63*J$7+K63*K$7+L63*L$7+M63*M$7+N63*N$7)/365</f>
        <v>0.70259014808606546</v>
      </c>
      <c r="Q63" s="31">
        <f>(C63*C$6+D63*D$6+E63*E$6+F63*F$6+G63*G$6+H63*H$6+L63*L$6+M63*M$6+N63*N$6)/365</f>
        <v>0.27598926464282819</v>
      </c>
    </row>
    <row r="64" spans="1:17" ht="15.75" x14ac:dyDescent="0.25">
      <c r="A64" s="2">
        <v>1265</v>
      </c>
      <c r="B64" s="31">
        <v>1.6895869600104951</v>
      </c>
      <c r="C64" s="31">
        <v>0.46027022213095814</v>
      </c>
      <c r="D64" s="31">
        <v>8.9154514135853208E-2</v>
      </c>
      <c r="E64" s="31">
        <v>0.11498270513026511</v>
      </c>
      <c r="F64" s="31">
        <v>0.19899583498152615</v>
      </c>
      <c r="G64" s="31">
        <v>1.6664430452098482</v>
      </c>
      <c r="H64" s="31">
        <v>2.2408676156568013</v>
      </c>
      <c r="I64" s="31">
        <v>1.3107297752987201</v>
      </c>
      <c r="J64" s="31">
        <v>0.86487061612429117</v>
      </c>
      <c r="K64" s="31">
        <v>7.3891911241978483E-2</v>
      </c>
      <c r="L64" s="31">
        <v>5.7215814951900628</v>
      </c>
      <c r="M64" s="31">
        <v>4.4042731255303345</v>
      </c>
      <c r="N64" s="31">
        <v>2.9</v>
      </c>
      <c r="O64" s="31"/>
      <c r="P64" s="31">
        <f t="shared" ref="P64:P127" si="0">(C64*C$7+E64*E$7+F64*F$7+G64*G$7+H64*H$7+I64*I$7+J64*J$7+K64*K$7+L64*L$7+M64*M$7+N64*N$7)/365</f>
        <v>0.70335888940897662</v>
      </c>
      <c r="Q64" s="31">
        <f t="shared" ref="Q64:Q127" si="1">(C64*C$6+D64*D$6+E64*E$6+F64*F$6+G64*G$6+H64*H$6+L64*L$6+M64*M$6+N64*N$6)/365</f>
        <v>0.27815161736106281</v>
      </c>
    </row>
    <row r="65" spans="1:17" ht="15.75" x14ac:dyDescent="0.25">
      <c r="A65" s="2">
        <v>1266</v>
      </c>
      <c r="B65" s="31">
        <v>1.6306406863526095</v>
      </c>
      <c r="C65" s="31">
        <v>0.5454333125127403</v>
      </c>
      <c r="D65" s="31">
        <v>7.7525652245989715E-2</v>
      </c>
      <c r="E65" s="31">
        <v>0.18205594978958639</v>
      </c>
      <c r="F65" s="31">
        <v>0.16233863528338296</v>
      </c>
      <c r="G65" s="31">
        <v>1.0807453416149069</v>
      </c>
      <c r="H65" s="31">
        <v>2.4134880367312208</v>
      </c>
      <c r="I65" s="31">
        <v>1.7736624019540903</v>
      </c>
      <c r="J65" s="32">
        <f>AVERAGE(J64,J66)</f>
        <v>0.6553401000306649</v>
      </c>
      <c r="K65" s="31">
        <v>0.11494297304307466</v>
      </c>
      <c r="L65" s="31">
        <v>5.3942207681662167</v>
      </c>
      <c r="M65" s="31">
        <v>4.4042731255303345</v>
      </c>
      <c r="N65" s="31">
        <v>2.9</v>
      </c>
      <c r="O65" s="31"/>
      <c r="P65" s="31">
        <f t="shared" si="0"/>
        <v>0.74818709685508777</v>
      </c>
      <c r="Q65" s="31">
        <f t="shared" si="1"/>
        <v>0.27364346058438949</v>
      </c>
    </row>
    <row r="66" spans="1:17" ht="15.75" x14ac:dyDescent="0.25">
      <c r="A66" s="2">
        <v>1267</v>
      </c>
      <c r="B66" s="31"/>
      <c r="C66" s="31">
        <v>0.54396498336822674</v>
      </c>
      <c r="D66" s="32">
        <f>AVERAGE(D65,D67)</f>
        <v>7.7525652245989715E-2</v>
      </c>
      <c r="E66" s="31">
        <v>0.12935554327154825</v>
      </c>
      <c r="F66" s="32">
        <f>AVERAGE(F65,F67)</f>
        <v>0.14401007806163399</v>
      </c>
      <c r="G66" s="31">
        <v>0.97688040581266955</v>
      </c>
      <c r="H66" s="31">
        <v>2.7217899107110903</v>
      </c>
      <c r="I66" s="32">
        <f>AVERAGE(I65,I67)</f>
        <v>1.6624807925151646</v>
      </c>
      <c r="J66" s="31">
        <v>0.44580958393703873</v>
      </c>
      <c r="K66" s="31">
        <v>0.12862666031011008</v>
      </c>
      <c r="L66" s="32">
        <f>AVERAGE(L65,L67)</f>
        <v>5.4707413276500594</v>
      </c>
      <c r="M66" s="31">
        <v>4.4042731255303345</v>
      </c>
      <c r="N66" s="31">
        <v>2.9</v>
      </c>
      <c r="O66" s="31"/>
      <c r="P66" s="31">
        <f t="shared" si="0"/>
        <v>0.74285489157975837</v>
      </c>
      <c r="Q66" s="31">
        <f t="shared" si="1"/>
        <v>0.26968654424132377</v>
      </c>
    </row>
    <row r="67" spans="1:17" ht="15.75" x14ac:dyDescent="0.25">
      <c r="A67" s="2">
        <v>1268</v>
      </c>
      <c r="B67" s="31">
        <v>1.6435795186956286</v>
      </c>
      <c r="C67" s="31">
        <v>0.60346168030391323</v>
      </c>
      <c r="D67" s="31">
        <v>7.7525652245989715E-2</v>
      </c>
      <c r="E67" s="31">
        <v>0.26350203259019089</v>
      </c>
      <c r="F67" s="31">
        <v>0.12568152083988501</v>
      </c>
      <c r="G67" s="31">
        <v>1.3120844666307425</v>
      </c>
      <c r="H67" s="31">
        <v>2.2858629673690318</v>
      </c>
      <c r="I67" s="31">
        <v>1.5512991830762388</v>
      </c>
      <c r="J67" s="31">
        <v>0.44580958393703873</v>
      </c>
      <c r="K67" s="31">
        <v>0.14231034757714214</v>
      </c>
      <c r="L67" s="31">
        <v>5.5472618871339021</v>
      </c>
      <c r="M67" s="31">
        <v>4.4042731255303345</v>
      </c>
      <c r="N67" s="31">
        <v>2.9</v>
      </c>
      <c r="O67" s="31"/>
      <c r="P67" s="31">
        <f t="shared" si="0"/>
        <v>0.81825562009839936</v>
      </c>
      <c r="Q67" s="31">
        <f t="shared" si="1"/>
        <v>0.28875679235788421</v>
      </c>
    </row>
    <row r="68" spans="1:17" ht="15.75" x14ac:dyDescent="0.25">
      <c r="A68" s="2">
        <v>1269</v>
      </c>
      <c r="B68" s="31">
        <v>1.6826260478063908</v>
      </c>
      <c r="C68" s="31">
        <v>0.58360987027009092</v>
      </c>
      <c r="D68" s="31">
        <v>0.12016476928092558</v>
      </c>
      <c r="E68" s="31">
        <v>0.21559257211924707</v>
      </c>
      <c r="F68" s="31">
        <v>0.23565288470230511</v>
      </c>
      <c r="G68" s="31">
        <v>1.1527950310559008</v>
      </c>
      <c r="H68" s="31">
        <v>2.1845518822366494</v>
      </c>
      <c r="I68" s="31">
        <v>1.5993835319689431</v>
      </c>
      <c r="J68" s="31">
        <v>0.52011113974083056</v>
      </c>
      <c r="K68" s="31">
        <v>0.15599403484417423</v>
      </c>
      <c r="L68" s="31">
        <v>5.7335624258484019</v>
      </c>
      <c r="M68" s="31">
        <v>4.4042731255303345</v>
      </c>
      <c r="N68" s="31">
        <v>2.9</v>
      </c>
      <c r="O68" s="31"/>
      <c r="P68" s="31">
        <f t="shared" si="0"/>
        <v>0.80641584656546439</v>
      </c>
      <c r="Q68" s="31">
        <f t="shared" si="1"/>
        <v>0.31472102320985695</v>
      </c>
    </row>
    <row r="69" spans="1:17" ht="15.75" x14ac:dyDescent="0.25">
      <c r="A69" s="2">
        <v>1270</v>
      </c>
      <c r="B69" s="31">
        <v>1.6031840719581409</v>
      </c>
      <c r="C69" s="31">
        <v>0.67834646667410092</v>
      </c>
      <c r="D69" s="31">
        <v>0.12016476928092558</v>
      </c>
      <c r="E69" s="31">
        <v>0.17247405769539767</v>
      </c>
      <c r="F69" s="31">
        <v>0.26707323115008813</v>
      </c>
      <c r="G69" s="31">
        <v>1.1527950310559008</v>
      </c>
      <c r="H69" s="31">
        <v>2.4285918876523951</v>
      </c>
      <c r="I69" s="31">
        <v>1.5014784596968345</v>
      </c>
      <c r="J69" s="32">
        <f>AVERAGE(J68,J70)</f>
        <v>0.55726193762864296</v>
      </c>
      <c r="K69" s="31">
        <v>0.16967772211120627</v>
      </c>
      <c r="L69" s="31">
        <v>3.6959253362702649</v>
      </c>
      <c r="M69" s="31">
        <v>4.4042731255303345</v>
      </c>
      <c r="N69" s="31">
        <v>2.9</v>
      </c>
      <c r="O69" s="31"/>
      <c r="P69" s="31">
        <f t="shared" si="0"/>
        <v>0.85579716096981551</v>
      </c>
      <c r="Q69" s="31">
        <f t="shared" si="1"/>
        <v>0.29951633083524593</v>
      </c>
    </row>
    <row r="70" spans="1:17" ht="15.75" x14ac:dyDescent="0.25">
      <c r="A70" s="2">
        <v>1271</v>
      </c>
      <c r="B70" s="31">
        <v>1.6560904875377964</v>
      </c>
      <c r="C70" s="31">
        <v>0.717991353575965</v>
      </c>
      <c r="D70" s="31">
        <v>0.10078335150087191</v>
      </c>
      <c r="E70" s="31">
        <v>0.2682929786372853</v>
      </c>
      <c r="F70" s="31">
        <v>0.27754661325237495</v>
      </c>
      <c r="G70" s="31">
        <v>1.149271065661964</v>
      </c>
      <c r="H70" s="31">
        <v>2.2130470449496737</v>
      </c>
      <c r="I70" s="31">
        <v>1.5993835319689431</v>
      </c>
      <c r="J70" s="31">
        <v>0.59441273551645535</v>
      </c>
      <c r="K70" s="31">
        <v>0.15873077229757993</v>
      </c>
      <c r="L70" s="31">
        <v>5.9289951834281025</v>
      </c>
      <c r="M70" s="31">
        <v>4.4042731255303345</v>
      </c>
      <c r="N70" s="31">
        <v>2.374658205644121</v>
      </c>
      <c r="O70" s="31"/>
      <c r="P70" s="31">
        <f t="shared" si="0"/>
        <v>0.91205537329006747</v>
      </c>
      <c r="Q70" s="31">
        <f t="shared" si="1"/>
        <v>0.32941760446225393</v>
      </c>
    </row>
    <row r="71" spans="1:17" ht="15.75" x14ac:dyDescent="0.25">
      <c r="A71" s="2">
        <v>1272</v>
      </c>
      <c r="B71" s="31">
        <v>1.6138113777673433</v>
      </c>
      <c r="C71" s="31">
        <v>0.68128312496312793</v>
      </c>
      <c r="D71" s="31">
        <v>0.12791734054381851</v>
      </c>
      <c r="E71" s="31">
        <v>0.2682929786372853</v>
      </c>
      <c r="F71" s="31">
        <v>0.37180774076214401</v>
      </c>
      <c r="G71" s="31">
        <v>0.86913624340686058</v>
      </c>
      <c r="H71" s="32">
        <f>H70*2/3+H73*1/3</f>
        <v>2.4202131138886687</v>
      </c>
      <c r="I71" s="31">
        <v>1.4688432150788708</v>
      </c>
      <c r="J71" s="31">
        <v>0.66871437048351201</v>
      </c>
      <c r="K71" s="31">
        <v>0.14778382248395364</v>
      </c>
      <c r="L71" s="31">
        <v>5.5343750573402843</v>
      </c>
      <c r="M71" s="31">
        <v>4.4042731255303345</v>
      </c>
      <c r="N71" s="31">
        <v>2.9</v>
      </c>
      <c r="O71" s="31"/>
      <c r="P71" s="31">
        <f t="shared" si="0"/>
        <v>0.86701557653720196</v>
      </c>
      <c r="Q71" s="31">
        <f t="shared" si="1"/>
        <v>0.3421735822694062</v>
      </c>
    </row>
    <row r="72" spans="1:17" ht="15.75" x14ac:dyDescent="0.25">
      <c r="A72" s="2">
        <v>1273</v>
      </c>
      <c r="B72" s="31">
        <v>1.7105892412812653</v>
      </c>
      <c r="C72" s="31">
        <v>0.6173814405939011</v>
      </c>
      <c r="D72" s="31">
        <v>0.11628848905494679</v>
      </c>
      <c r="E72" s="31">
        <v>0.20121973397796394</v>
      </c>
      <c r="F72" s="31">
        <v>0.29849372020267928</v>
      </c>
      <c r="G72" s="31">
        <v>1.1780028423035132</v>
      </c>
      <c r="H72" s="32">
        <f>H70*1/3+H73*2/3</f>
        <v>2.627379182827664</v>
      </c>
      <c r="I72" s="31">
        <v>1.4524591166775598</v>
      </c>
      <c r="J72" s="31">
        <v>0.52308319235178025</v>
      </c>
      <c r="K72" s="31">
        <v>0.15052055993736271</v>
      </c>
      <c r="L72" s="31">
        <v>5.4125782600180496</v>
      </c>
      <c r="M72" s="31">
        <v>4.4042731255303345</v>
      </c>
      <c r="N72" s="31">
        <v>2.9</v>
      </c>
      <c r="O72" s="31"/>
      <c r="P72" s="31">
        <f t="shared" si="0"/>
        <v>0.83330767614244539</v>
      </c>
      <c r="Q72" s="31">
        <f t="shared" si="1"/>
        <v>0.32036916354578887</v>
      </c>
    </row>
    <row r="73" spans="1:17" ht="15.75" x14ac:dyDescent="0.25">
      <c r="A73" s="2">
        <v>1274</v>
      </c>
      <c r="B73" s="31">
        <v>1.7297780348154652</v>
      </c>
      <c r="C73" s="31">
        <v>0.70771304956437064</v>
      </c>
      <c r="D73" s="31">
        <v>0.13179362844723805</v>
      </c>
      <c r="E73" s="31">
        <v>0.27308392468437959</v>
      </c>
      <c r="F73" s="31">
        <v>0.33515057041252044</v>
      </c>
      <c r="G73" s="31">
        <v>1.2067346189450623</v>
      </c>
      <c r="H73" s="31">
        <v>2.8345452517666589</v>
      </c>
      <c r="I73" s="31">
        <v>1.8907830633202189</v>
      </c>
      <c r="J73" s="31">
        <v>0.60184294285871298</v>
      </c>
      <c r="K73" s="31">
        <v>0.15325729739076849</v>
      </c>
      <c r="L73" s="31">
        <v>5.4716272164444089</v>
      </c>
      <c r="M73" s="31">
        <v>4.4042731255303345</v>
      </c>
      <c r="N73" s="31">
        <v>2.9</v>
      </c>
      <c r="O73" s="31"/>
      <c r="P73" s="31">
        <f t="shared" si="0"/>
        <v>0.92097239111655582</v>
      </c>
      <c r="Q73" s="31">
        <f t="shared" si="1"/>
        <v>0.35209331076189027</v>
      </c>
    </row>
    <row r="74" spans="1:17" ht="15.75" x14ac:dyDescent="0.25">
      <c r="A74" s="2">
        <v>1275</v>
      </c>
      <c r="B74" s="31">
        <v>1.7242781458072338</v>
      </c>
      <c r="C74" s="31">
        <v>0.58877838885877831</v>
      </c>
      <c r="D74" s="31">
        <v>0.12791734054381851</v>
      </c>
      <c r="E74" s="31">
        <v>0.1916378418837752</v>
      </c>
      <c r="F74" s="31">
        <v>0.28802028012699166</v>
      </c>
      <c r="G74" s="31">
        <v>1.0343439590957677</v>
      </c>
      <c r="H74" s="31">
        <v>3.0075410539369325</v>
      </c>
      <c r="I74" s="31">
        <v>1.5503641866817464</v>
      </c>
      <c r="J74" s="31">
        <v>0.5602340366478048</v>
      </c>
      <c r="K74" s="31">
        <v>0.13957361012373642</v>
      </c>
      <c r="L74" s="31">
        <v>5.3374454179102697</v>
      </c>
      <c r="M74" s="31">
        <v>4.4042731255303345</v>
      </c>
      <c r="N74" s="31">
        <v>2.9</v>
      </c>
      <c r="O74" s="31"/>
      <c r="P74" s="31">
        <f t="shared" si="0"/>
        <v>0.8016434232643489</v>
      </c>
      <c r="Q74" s="31">
        <f t="shared" si="1"/>
        <v>0.32175484762937695</v>
      </c>
    </row>
    <row r="75" spans="1:17" ht="15.75" x14ac:dyDescent="0.25">
      <c r="A75" s="2">
        <v>1276</v>
      </c>
      <c r="B75" s="31">
        <v>1.786015206513266</v>
      </c>
      <c r="C75" s="31">
        <v>0.66111924886525586</v>
      </c>
      <c r="D75" s="31">
        <v>0.12016476928092558</v>
      </c>
      <c r="E75" s="31">
        <v>0.25984228213754929</v>
      </c>
      <c r="F75" s="31">
        <v>0.19899583498152615</v>
      </c>
      <c r="G75" s="31">
        <v>1.0860877605474464</v>
      </c>
      <c r="H75" s="31">
        <v>2.6547909657395796</v>
      </c>
      <c r="I75" s="31">
        <v>1.6156343444262837</v>
      </c>
      <c r="J75" s="31">
        <v>0.59441273551645535</v>
      </c>
      <c r="K75" s="31">
        <v>0.1430325421829014</v>
      </c>
      <c r="L75" s="31">
        <v>4.9311284300991582</v>
      </c>
      <c r="M75" s="31">
        <v>4.4042731255303345</v>
      </c>
      <c r="N75" s="31">
        <v>2.9</v>
      </c>
      <c r="O75" s="31">
        <v>18.775792596217947</v>
      </c>
      <c r="P75" s="31">
        <f t="shared" si="0"/>
        <v>0.84883657220881892</v>
      </c>
      <c r="Q75" s="31">
        <f t="shared" si="1"/>
        <v>0.31687036319636974</v>
      </c>
    </row>
    <row r="76" spans="1:17" ht="15.75" x14ac:dyDescent="0.25">
      <c r="A76" s="2">
        <v>1277</v>
      </c>
      <c r="B76" s="31">
        <v>1.6559464139326734</v>
      </c>
      <c r="C76" s="31">
        <v>0.58652160241666185</v>
      </c>
      <c r="D76" s="31">
        <v>0.14342242236417646</v>
      </c>
      <c r="E76" s="31">
        <v>0.28346430778641746</v>
      </c>
      <c r="F76" s="31">
        <v>0.35609761573354348</v>
      </c>
      <c r="G76" s="31">
        <v>1.1356700278767864</v>
      </c>
      <c r="H76" s="32">
        <f>AVERAGE(H75,H77)</f>
        <v>2.5066207136330814</v>
      </c>
      <c r="I76" s="31">
        <v>1.582999495946311</v>
      </c>
      <c r="J76" s="31">
        <v>0.59441273551645535</v>
      </c>
      <c r="K76" s="31">
        <v>0.14573126939389872</v>
      </c>
      <c r="L76" s="31">
        <v>5.9763454497914994</v>
      </c>
      <c r="M76" s="31">
        <v>4.4042731255303345</v>
      </c>
      <c r="N76" s="31">
        <v>2.9</v>
      </c>
      <c r="O76" s="32">
        <f>O75*2/3+O78*1/3</f>
        <v>19.570911085970494</v>
      </c>
      <c r="P76" s="31">
        <f t="shared" si="0"/>
        <v>0.82416985586887925</v>
      </c>
      <c r="Q76" s="31">
        <f t="shared" si="1"/>
        <v>0.3494753026275404</v>
      </c>
    </row>
    <row r="77" spans="1:17" ht="15.75" x14ac:dyDescent="0.25">
      <c r="A77" s="2">
        <v>1278</v>
      </c>
      <c r="B77" s="31">
        <v>1.6257268314979207</v>
      </c>
      <c r="C77" s="31">
        <v>0.5337009086580301</v>
      </c>
      <c r="D77" s="31">
        <v>0.11628848905494679</v>
      </c>
      <c r="E77" s="31">
        <v>0.17952739493139772</v>
      </c>
      <c r="F77" s="31">
        <v>0.26707323115008813</v>
      </c>
      <c r="G77" s="31">
        <v>1.2041407779982558</v>
      </c>
      <c r="H77" s="31">
        <v>2.3584504615265827</v>
      </c>
      <c r="I77" s="31">
        <v>1.5667482019351895</v>
      </c>
      <c r="J77" s="31">
        <v>0.58995462018987255</v>
      </c>
      <c r="K77" s="31">
        <v>0.12953890612791147</v>
      </c>
      <c r="L77" s="31">
        <v>6.144848892201928</v>
      </c>
      <c r="M77" s="31">
        <v>4.4042731255303345</v>
      </c>
      <c r="N77" s="31">
        <v>2.9</v>
      </c>
      <c r="O77" s="32">
        <f>O75*1/3+O78*2/3</f>
        <v>20.36602957572304</v>
      </c>
      <c r="P77" s="31">
        <f t="shared" si="0"/>
        <v>0.76879165992861276</v>
      </c>
      <c r="Q77" s="31">
        <f t="shared" si="1"/>
        <v>0.31379297582346388</v>
      </c>
    </row>
    <row r="78" spans="1:17" ht="15.75" x14ac:dyDescent="0.25">
      <c r="A78" s="2">
        <v>1279</v>
      </c>
      <c r="B78" s="31">
        <v>1.7287858587215479</v>
      </c>
      <c r="C78" s="31">
        <v>0.58362573104831583</v>
      </c>
      <c r="D78" s="31">
        <v>0.10805353815649034</v>
      </c>
      <c r="E78" s="31">
        <v>0.26929109239709659</v>
      </c>
      <c r="F78" s="31">
        <v>0.18768434662713987</v>
      </c>
      <c r="G78" s="31">
        <v>1.1545585106689158</v>
      </c>
      <c r="H78" s="31">
        <v>2.2547596207677874</v>
      </c>
      <c r="I78" s="31">
        <v>1.7976330226534427</v>
      </c>
      <c r="J78" s="31">
        <v>0.59472973095421477</v>
      </c>
      <c r="K78" s="31">
        <v>0.12953890612791147</v>
      </c>
      <c r="L78" s="32">
        <f>AVERAGE(L77,L79)</f>
        <v>5.5431197768315066</v>
      </c>
      <c r="M78" s="31">
        <v>4.4042731255303345</v>
      </c>
      <c r="N78" s="31">
        <v>2.9</v>
      </c>
      <c r="O78" s="31">
        <v>21.161148065475587</v>
      </c>
      <c r="P78" s="31">
        <f t="shared" si="0"/>
        <v>0.79587149386000178</v>
      </c>
      <c r="Q78" s="31">
        <f t="shared" si="1"/>
        <v>0.3064657273939938</v>
      </c>
    </row>
    <row r="79" spans="1:17" ht="15.75" x14ac:dyDescent="0.25">
      <c r="A79" s="2">
        <v>1280</v>
      </c>
      <c r="B79" s="31">
        <v>1.8546667797285179</v>
      </c>
      <c r="C79" s="31">
        <v>0.57569104349904776</v>
      </c>
      <c r="D79" s="31">
        <v>0.10033542549420138</v>
      </c>
      <c r="E79" s="31">
        <v>0.28346430778641746</v>
      </c>
      <c r="F79" s="31">
        <v>0.21896514117165486</v>
      </c>
      <c r="G79" s="31">
        <v>1.0223391311240095</v>
      </c>
      <c r="H79" s="31">
        <v>2.575237515635012</v>
      </c>
      <c r="I79" s="31">
        <v>1.4948052220981822</v>
      </c>
      <c r="J79" s="31">
        <v>0.54886755718360147</v>
      </c>
      <c r="K79" s="31">
        <v>0.14573126939389872</v>
      </c>
      <c r="L79" s="31">
        <v>4.9413906614610861</v>
      </c>
      <c r="M79" s="31">
        <v>4.4042731255303345</v>
      </c>
      <c r="N79" s="31">
        <v>2.9</v>
      </c>
      <c r="O79" s="32">
        <f>O78*3/4+O82*1/4</f>
        <v>22.4837194802342</v>
      </c>
      <c r="P79" s="31">
        <f t="shared" si="0"/>
        <v>0.78346825312355395</v>
      </c>
      <c r="Q79" s="31">
        <f t="shared" si="1"/>
        <v>0.29757782558301432</v>
      </c>
    </row>
    <row r="80" spans="1:17" ht="15.75" x14ac:dyDescent="0.25">
      <c r="A80" s="2">
        <v>1281</v>
      </c>
      <c r="B80" s="31">
        <v>1.8084829530577204</v>
      </c>
      <c r="C80" s="31">
        <v>0.65023077252027472</v>
      </c>
      <c r="D80" s="31">
        <v>0.10033542549420138</v>
      </c>
      <c r="E80" s="31">
        <v>0.28818871291619103</v>
      </c>
      <c r="F80" s="31">
        <v>0.2137515895787625</v>
      </c>
      <c r="G80" s="31">
        <v>1.0955320019435111</v>
      </c>
      <c r="H80" s="31">
        <v>2.2991377674781641</v>
      </c>
      <c r="I80" s="31">
        <v>1.7275900663774535</v>
      </c>
      <c r="J80" s="31">
        <v>0.60952402680419859</v>
      </c>
      <c r="K80" s="31">
        <v>0.15382745102689405</v>
      </c>
      <c r="L80" s="32">
        <f>AVERAGE(L79,L81)</f>
        <v>5.4205243863954475</v>
      </c>
      <c r="M80" s="31">
        <v>4.4042731255303345</v>
      </c>
      <c r="N80" s="31">
        <v>2.9</v>
      </c>
      <c r="O80" s="32">
        <f>O78*2/4+O82*2/4</f>
        <v>23.806290894992813</v>
      </c>
      <c r="P80" s="31">
        <f t="shared" si="0"/>
        <v>0.85346854328052357</v>
      </c>
      <c r="Q80" s="31">
        <f t="shared" si="1"/>
        <v>0.31202358605734004</v>
      </c>
    </row>
    <row r="81" spans="1:17" ht="15.75" x14ac:dyDescent="0.25">
      <c r="A81" s="2">
        <v>1282</v>
      </c>
      <c r="B81" s="31">
        <v>1.7574949061592626</v>
      </c>
      <c r="C81" s="31">
        <v>0.64299109409940969</v>
      </c>
      <c r="D81" s="31">
        <v>0.12328519475303262</v>
      </c>
      <c r="E81" s="31">
        <v>0.23149585135890755</v>
      </c>
      <c r="F81" s="31">
        <v>0.27109967140270524</v>
      </c>
      <c r="G81" s="31">
        <v>1.0105338293789285</v>
      </c>
      <c r="H81" s="31">
        <v>2.2882848632662784</v>
      </c>
      <c r="I81" s="31">
        <v>1.4298252187232423</v>
      </c>
      <c r="J81" s="31">
        <v>0.67018062704763193</v>
      </c>
      <c r="K81" s="31">
        <v>0.21859690409084975</v>
      </c>
      <c r="L81" s="31">
        <v>5.899658111329809</v>
      </c>
      <c r="M81" s="31">
        <v>4.4042731255303345</v>
      </c>
      <c r="N81" s="31">
        <v>2.9</v>
      </c>
      <c r="O81" s="32">
        <f>O78*1/4+O82*3/4</f>
        <v>25.128862309751423</v>
      </c>
      <c r="P81" s="31">
        <f t="shared" si="0"/>
        <v>0.87738720218204247</v>
      </c>
      <c r="Q81" s="31">
        <f t="shared" si="1"/>
        <v>0.32924556126069882</v>
      </c>
    </row>
    <row r="82" spans="1:17" ht="15.75" x14ac:dyDescent="0.25">
      <c r="A82" s="2">
        <v>1283</v>
      </c>
      <c r="B82" s="31">
        <v>1.7365532300139868</v>
      </c>
      <c r="C82" s="31">
        <v>0.71104407125554159</v>
      </c>
      <c r="D82" s="31">
        <v>0.1157716513258137</v>
      </c>
      <c r="E82" s="31">
        <v>0.26456668726732296</v>
      </c>
      <c r="F82" s="31">
        <v>0.25545941315805831</v>
      </c>
      <c r="G82" s="31">
        <v>0.94678519995549137</v>
      </c>
      <c r="H82" s="31">
        <v>2.243976396123295</v>
      </c>
      <c r="I82" s="31">
        <v>1.4135137307791208</v>
      </c>
      <c r="J82" s="31">
        <v>0.56070289632028247</v>
      </c>
      <c r="K82" s="31">
        <v>0.20780199524685711</v>
      </c>
      <c r="L82" s="31">
        <v>4.1543596545428105</v>
      </c>
      <c r="M82" s="31">
        <v>4</v>
      </c>
      <c r="N82" s="31">
        <v>2.9</v>
      </c>
      <c r="O82" s="31">
        <v>26.451433724510036</v>
      </c>
      <c r="P82" s="31">
        <f t="shared" si="0"/>
        <v>0.88916217893390992</v>
      </c>
      <c r="Q82" s="31">
        <f t="shared" si="1"/>
        <v>0.30833246826259486</v>
      </c>
    </row>
    <row r="83" spans="1:17" ht="15.75" x14ac:dyDescent="0.25">
      <c r="A83" s="2">
        <v>1284</v>
      </c>
      <c r="B83" s="31">
        <v>1.9077353278682743</v>
      </c>
      <c r="C83" s="31">
        <v>0.57493811694327768</v>
      </c>
      <c r="D83" s="31">
        <v>0.1157716513258137</v>
      </c>
      <c r="E83" s="31">
        <v>0.1559053692825296</v>
      </c>
      <c r="F83" s="31">
        <v>0.32323433140590968</v>
      </c>
      <c r="G83" s="31">
        <v>0.96095156204958854</v>
      </c>
      <c r="H83" s="31">
        <v>2.3815367413145694</v>
      </c>
      <c r="I83" s="31">
        <v>1.3973349455524229</v>
      </c>
      <c r="J83" s="31">
        <v>0.50174933818386391</v>
      </c>
      <c r="K83" s="31">
        <v>0.16732108708188398</v>
      </c>
      <c r="L83" s="31">
        <v>4.8249737868569627</v>
      </c>
      <c r="M83" s="31">
        <v>4</v>
      </c>
      <c r="N83" s="31">
        <v>2.9</v>
      </c>
      <c r="O83" s="31">
        <v>26.451433724510036</v>
      </c>
      <c r="P83" s="31">
        <f t="shared" si="0"/>
        <v>0.77847304248817362</v>
      </c>
      <c r="Q83" s="31">
        <f t="shared" si="1"/>
        <v>0.29864693503406464</v>
      </c>
    </row>
    <row r="84" spans="1:17" ht="15.75" x14ac:dyDescent="0.25">
      <c r="A84" s="2">
        <v>1285</v>
      </c>
      <c r="B84" s="31">
        <v>1.8164846936445893</v>
      </c>
      <c r="C84" s="31">
        <v>0.60100095925839214</v>
      </c>
      <c r="D84" s="31">
        <v>9.6476371936482175E-2</v>
      </c>
      <c r="E84" s="31">
        <v>0.19842501545049221</v>
      </c>
      <c r="F84" s="31">
        <v>0.20332476828326995</v>
      </c>
      <c r="G84" s="31">
        <v>0.9845621655397504</v>
      </c>
      <c r="H84" s="31">
        <v>2.2081798280097957</v>
      </c>
      <c r="I84" s="31">
        <v>1.2673748477148958</v>
      </c>
      <c r="J84" s="31">
        <v>0.58437381291171187</v>
      </c>
      <c r="K84" s="31">
        <v>0.12953890612791147</v>
      </c>
      <c r="L84" s="31">
        <v>5.0025946208045688</v>
      </c>
      <c r="M84" s="31">
        <v>4</v>
      </c>
      <c r="N84" s="31">
        <v>2.9</v>
      </c>
      <c r="O84" s="31">
        <v>26.451433724510036</v>
      </c>
      <c r="P84" s="31">
        <f t="shared" si="0"/>
        <v>0.7738180540829418</v>
      </c>
      <c r="Q84" s="31">
        <f t="shared" si="1"/>
        <v>0.28600547752219341</v>
      </c>
    </row>
    <row r="85" spans="1:17" ht="15.75" x14ac:dyDescent="0.25">
      <c r="A85" s="2">
        <v>1286</v>
      </c>
      <c r="B85" s="31">
        <v>1.7008939169391879</v>
      </c>
      <c r="C85" s="31">
        <v>0.55901082441737449</v>
      </c>
      <c r="D85" s="31">
        <v>0.11963070363967704</v>
      </c>
      <c r="E85" s="31">
        <v>0.17480298980162409</v>
      </c>
      <c r="F85" s="31">
        <v>0.22939204906949925</v>
      </c>
      <c r="G85" s="31">
        <v>1.0317833725200742</v>
      </c>
      <c r="H85" s="31">
        <v>2.2431837392936189</v>
      </c>
      <c r="I85" s="31">
        <v>1.3973349455524229</v>
      </c>
      <c r="J85" s="31">
        <v>0.57401777839864665</v>
      </c>
      <c r="K85" s="31">
        <v>0.15382745102689405</v>
      </c>
      <c r="L85" s="31">
        <v>4.8009926662458735</v>
      </c>
      <c r="M85" s="31">
        <v>4</v>
      </c>
      <c r="N85" s="31">
        <v>2.9</v>
      </c>
      <c r="O85" s="31">
        <v>26.451433724510036</v>
      </c>
      <c r="P85" s="31">
        <f t="shared" si="0"/>
        <v>0.75844650443605399</v>
      </c>
      <c r="Q85" s="31">
        <f t="shared" si="1"/>
        <v>0.29206935735371869</v>
      </c>
    </row>
    <row r="86" spans="1:17" ht="15.75" x14ac:dyDescent="0.25">
      <c r="A86" s="2">
        <v>1287</v>
      </c>
      <c r="B86" s="31">
        <v>1.7591396360147129</v>
      </c>
      <c r="C86" s="31">
        <v>0.42724867715762971</v>
      </c>
      <c r="D86" s="31">
        <v>0.10805353815649034</v>
      </c>
      <c r="E86" s="31">
        <v>0.10393691285501971</v>
      </c>
      <c r="F86" s="31">
        <v>0.2137515895787625</v>
      </c>
      <c r="G86" s="31">
        <v>0.97747898449270187</v>
      </c>
      <c r="H86" s="31">
        <v>2.5063807215663085</v>
      </c>
      <c r="I86" s="31">
        <v>1.4460037428256596</v>
      </c>
      <c r="J86" s="31">
        <v>0.55182638046512789</v>
      </c>
      <c r="K86" s="31">
        <v>0.10794908843992621</v>
      </c>
      <c r="L86" s="31">
        <v>4.645102793754754</v>
      </c>
      <c r="M86" s="31">
        <v>4</v>
      </c>
      <c r="N86" s="31">
        <v>2.9</v>
      </c>
      <c r="O86" s="31">
        <v>31.03634887419209</v>
      </c>
      <c r="P86" s="31">
        <f t="shared" si="0"/>
        <v>0.63192095626088007</v>
      </c>
      <c r="Q86" s="31">
        <f t="shared" si="1"/>
        <v>0.26144821150865566</v>
      </c>
    </row>
    <row r="87" spans="1:17" ht="15.75" x14ac:dyDescent="0.25">
      <c r="A87" s="2">
        <v>1288</v>
      </c>
      <c r="B87" s="31">
        <v>1.6884496589846565</v>
      </c>
      <c r="C87" s="31">
        <v>0.44248096055512987</v>
      </c>
      <c r="D87" s="31">
        <v>7.7181093791563113E-2</v>
      </c>
      <c r="E87" s="31">
        <v>0.12283453337411422</v>
      </c>
      <c r="F87" s="31">
        <v>0.11469602230505264</v>
      </c>
      <c r="G87" s="31">
        <v>1.142753208923835</v>
      </c>
      <c r="H87" s="31">
        <v>2.2073355814737901</v>
      </c>
      <c r="I87" s="31">
        <v>1.4298252187232423</v>
      </c>
      <c r="J87" s="31">
        <v>0.49264925407495147</v>
      </c>
      <c r="K87" s="31">
        <v>8.3660543540943641E-2</v>
      </c>
      <c r="L87" s="31">
        <v>5.1715652655936344</v>
      </c>
      <c r="M87" s="31">
        <v>4</v>
      </c>
      <c r="N87" s="31">
        <v>2.9</v>
      </c>
      <c r="O87" s="32">
        <f>O86*7/8+O94*1/8</f>
        <v>31.565377232927514</v>
      </c>
      <c r="P87" s="31">
        <f t="shared" si="0"/>
        <v>0.63895048568371715</v>
      </c>
      <c r="Q87" s="31">
        <f t="shared" si="1"/>
        <v>0.24649461637182343</v>
      </c>
    </row>
    <row r="88" spans="1:17" ht="15.75" x14ac:dyDescent="0.25">
      <c r="A88" s="2">
        <v>1289</v>
      </c>
      <c r="B88" s="31">
        <v>1.654729326240179</v>
      </c>
      <c r="C88" s="31">
        <v>0.52790916592133807</v>
      </c>
      <c r="D88" s="31">
        <v>8.489920488531616E-2</v>
      </c>
      <c r="E88" s="31">
        <v>0.14645655902298235</v>
      </c>
      <c r="F88" s="31">
        <v>0.13554984662124039</v>
      </c>
      <c r="G88" s="31">
        <v>0.95859050170057247</v>
      </c>
      <c r="H88" s="31">
        <v>2.8525201563764822</v>
      </c>
      <c r="I88" s="31">
        <v>1.668224207938543</v>
      </c>
      <c r="J88" s="31">
        <v>0.47193731457400695</v>
      </c>
      <c r="K88" s="31">
        <v>0.10794908843992621</v>
      </c>
      <c r="L88" s="31">
        <v>5.3366392558021616</v>
      </c>
      <c r="M88" s="31">
        <v>4</v>
      </c>
      <c r="N88" s="31">
        <v>2.9</v>
      </c>
      <c r="O88" s="32">
        <f>O86*6/8+O94*2/8</f>
        <v>32.094405591662941</v>
      </c>
      <c r="P88" s="31">
        <f t="shared" si="0"/>
        <v>0.71773783924964984</v>
      </c>
      <c r="Q88" s="31">
        <f t="shared" si="1"/>
        <v>0.27007257314245697</v>
      </c>
    </row>
    <row r="89" spans="1:17" ht="15.75" x14ac:dyDescent="0.25">
      <c r="A89" s="2">
        <v>1290</v>
      </c>
      <c r="B89" s="31">
        <v>1.6675747849602076</v>
      </c>
      <c r="C89" s="31">
        <v>0.6777415505195622</v>
      </c>
      <c r="D89" s="31">
        <v>0.10805353815649034</v>
      </c>
      <c r="E89" s="31">
        <v>0.24566906674822844</v>
      </c>
      <c r="F89" s="31">
        <v>0.20853826392289587</v>
      </c>
      <c r="G89" s="31">
        <v>1.0270612518220417</v>
      </c>
      <c r="H89" s="31">
        <v>2.3708365533045179</v>
      </c>
      <c r="I89" s="31">
        <v>1.4298252187232423</v>
      </c>
      <c r="J89" s="31">
        <v>0.53999099778986948</v>
      </c>
      <c r="K89" s="31">
        <v>0.20240454082485917</v>
      </c>
      <c r="L89" s="31">
        <v>6.0055035191521116</v>
      </c>
      <c r="M89" s="31">
        <v>2.9361820836868899</v>
      </c>
      <c r="N89" s="31">
        <v>2.9</v>
      </c>
      <c r="O89" s="32">
        <f>O86*5/8+O94*3/8</f>
        <v>32.623433950398365</v>
      </c>
      <c r="P89" s="31">
        <f t="shared" si="0"/>
        <v>0.88289620186560092</v>
      </c>
      <c r="Q89" s="31">
        <f t="shared" si="1"/>
        <v>0.31815046556390764</v>
      </c>
    </row>
    <row r="90" spans="1:17" ht="15.75" x14ac:dyDescent="0.25">
      <c r="A90" s="2">
        <v>1291</v>
      </c>
      <c r="B90" s="31">
        <v>1.8315797509552445</v>
      </c>
      <c r="C90" s="31">
        <v>0.61837618746846834</v>
      </c>
      <c r="D90" s="31">
        <v>0.12734881903029044</v>
      </c>
      <c r="E90" s="31">
        <v>0.26929109239709659</v>
      </c>
      <c r="F90" s="31">
        <v>0.28152648950539616</v>
      </c>
      <c r="G90" s="31">
        <v>1.0530329156612199</v>
      </c>
      <c r="H90" s="31">
        <v>2.4605206378245748</v>
      </c>
      <c r="I90" s="31">
        <v>1.6677464969368703</v>
      </c>
      <c r="J90" s="31">
        <v>0.51336123987760474</v>
      </c>
      <c r="K90" s="31">
        <v>0.16462235987088664</v>
      </c>
      <c r="L90" s="31">
        <v>5.8272203454087661</v>
      </c>
      <c r="M90" s="31">
        <v>4</v>
      </c>
      <c r="N90" s="31">
        <v>3.5125152625152625</v>
      </c>
      <c r="O90" s="32">
        <f>O86*4/8+O94*4/8</f>
        <v>33.152462309133796</v>
      </c>
      <c r="P90" s="31">
        <f t="shared" si="0"/>
        <v>0.84353772053547371</v>
      </c>
      <c r="Q90" s="31">
        <f t="shared" si="1"/>
        <v>0.33424513224599256</v>
      </c>
    </row>
    <row r="91" spans="1:17" ht="15.75" x14ac:dyDescent="0.25">
      <c r="A91" s="2">
        <v>1292</v>
      </c>
      <c r="B91" s="31">
        <v>1.7615490189195844</v>
      </c>
      <c r="C91" s="31">
        <v>0.60320182149833512</v>
      </c>
      <c r="D91" s="31">
        <v>0.11191259087352008</v>
      </c>
      <c r="E91" s="31">
        <v>0.28346430778641746</v>
      </c>
      <c r="F91" s="31">
        <v>0.28152648950539616</v>
      </c>
      <c r="G91" s="31">
        <v>1.0412276139161389</v>
      </c>
      <c r="H91" s="31">
        <v>2.4434744196587834</v>
      </c>
      <c r="I91" s="31">
        <v>1.7128960117069687</v>
      </c>
      <c r="J91" s="31">
        <v>0.54738805151237235</v>
      </c>
      <c r="K91" s="31">
        <v>0.1430325421829014</v>
      </c>
      <c r="L91" s="31">
        <v>6.3144711168885257</v>
      </c>
      <c r="M91" s="31">
        <v>4</v>
      </c>
      <c r="N91" s="31">
        <v>4.3</v>
      </c>
      <c r="O91" s="32">
        <f>O86*3/8+O94*5/8</f>
        <v>33.68149066786922</v>
      </c>
      <c r="P91" s="31">
        <f t="shared" si="0"/>
        <v>0.83501255009091813</v>
      </c>
      <c r="Q91" s="31">
        <f t="shared" si="1"/>
        <v>0.33416056076852352</v>
      </c>
    </row>
    <row r="92" spans="1:17" ht="15.75" x14ac:dyDescent="0.25">
      <c r="A92" s="2">
        <v>1293</v>
      </c>
      <c r="B92" s="31">
        <v>1.7164529898939442</v>
      </c>
      <c r="C92" s="31">
        <v>0.8030169459142118</v>
      </c>
      <c r="D92" s="31">
        <v>0.12348974645495243</v>
      </c>
      <c r="E92" s="31">
        <v>0.27873990265664383</v>
      </c>
      <c r="F92" s="31">
        <v>0.20332476828326995</v>
      </c>
      <c r="G92" s="31">
        <v>1.0955320019435111</v>
      </c>
      <c r="H92" s="31">
        <v>2.3104462066763971</v>
      </c>
      <c r="I92" s="31">
        <v>1.4460037428256596</v>
      </c>
      <c r="J92" s="31">
        <v>0.52963493570626541</v>
      </c>
      <c r="K92" s="31">
        <v>0.17541726871487925</v>
      </c>
      <c r="L92" s="31">
        <v>6.3217356713707602</v>
      </c>
      <c r="M92" s="31">
        <v>4</v>
      </c>
      <c r="N92" s="31">
        <v>4.3</v>
      </c>
      <c r="O92" s="32">
        <f>O86*2/8+O94*6/8</f>
        <v>34.210519026604651</v>
      </c>
      <c r="P92" s="31">
        <f t="shared" si="0"/>
        <v>0.98838424625753851</v>
      </c>
      <c r="Q92" s="31">
        <f t="shared" si="1"/>
        <v>0.35804763939968193</v>
      </c>
    </row>
    <row r="93" spans="1:17" ht="15.75" x14ac:dyDescent="0.25">
      <c r="A93" s="2">
        <v>1294</v>
      </c>
      <c r="B93" s="31">
        <v>1.7965564447292672</v>
      </c>
      <c r="C93" s="31">
        <v>0.86093437328113265</v>
      </c>
      <c r="D93" s="31">
        <v>0.1157716513258137</v>
      </c>
      <c r="E93" s="31">
        <v>0.35905478986279543</v>
      </c>
      <c r="F93" s="31">
        <v>0.31280736206731224</v>
      </c>
      <c r="G93" s="31">
        <v>1.1144204847356407</v>
      </c>
      <c r="H93" s="31">
        <v>2.496138577863817</v>
      </c>
      <c r="I93" s="31">
        <v>1.5927881151518919</v>
      </c>
      <c r="J93" s="31">
        <v>0.55922347444505194</v>
      </c>
      <c r="K93" s="31">
        <v>0.22939181293484237</v>
      </c>
      <c r="L93" s="31">
        <v>5.5132760008805546</v>
      </c>
      <c r="M93" s="31">
        <v>4</v>
      </c>
      <c r="N93" s="31">
        <v>4.3</v>
      </c>
      <c r="O93" s="32">
        <f>O86*1/8+O94*7/8</f>
        <v>34.739547385340074</v>
      </c>
      <c r="P93" s="31">
        <f t="shared" si="0"/>
        <v>1.0662256656373441</v>
      </c>
      <c r="Q93" s="31">
        <f t="shared" si="1"/>
        <v>0.36747029802384629</v>
      </c>
    </row>
    <row r="94" spans="1:17" ht="15.75" x14ac:dyDescent="0.25">
      <c r="A94" s="2">
        <v>1295</v>
      </c>
      <c r="B94" s="31">
        <v>1.757694217382354</v>
      </c>
      <c r="C94" s="31">
        <v>0.69801265009798452</v>
      </c>
      <c r="D94" s="31">
        <v>0.14278498937589124</v>
      </c>
      <c r="E94" s="31">
        <v>0.2929131180459647</v>
      </c>
      <c r="F94" s="31">
        <v>0.47963794805831583</v>
      </c>
      <c r="G94" s="31">
        <v>1.0435886742651552</v>
      </c>
      <c r="H94" s="31">
        <v>2.5357901099727256</v>
      </c>
      <c r="I94" s="31">
        <v>1.6572546568680175</v>
      </c>
      <c r="J94" s="31">
        <v>0.54886755718360147</v>
      </c>
      <c r="K94" s="31">
        <v>0.16462235987088664</v>
      </c>
      <c r="L94" s="32">
        <f>AVERAGE(L93,L95)</f>
        <v>5.0794469825504054</v>
      </c>
      <c r="M94" s="31">
        <v>4</v>
      </c>
      <c r="N94" s="31">
        <v>4.3</v>
      </c>
      <c r="O94" s="31">
        <v>35.268575744075498</v>
      </c>
      <c r="P94" s="31">
        <f t="shared" si="0"/>
        <v>0.91318835288637101</v>
      </c>
      <c r="Q94" s="31">
        <f t="shared" si="1"/>
        <v>0.36421794035685667</v>
      </c>
    </row>
    <row r="95" spans="1:17" ht="15.75" x14ac:dyDescent="0.25">
      <c r="A95" s="2">
        <v>1296</v>
      </c>
      <c r="B95" s="31">
        <v>1.7102612666422343</v>
      </c>
      <c r="C95" s="31">
        <v>0.56045876010154749</v>
      </c>
      <c r="D95" s="31">
        <v>0.11583746305389349</v>
      </c>
      <c r="E95" s="31">
        <v>0.20787382571003943</v>
      </c>
      <c r="F95" s="31">
        <v>0.39100898701527026</v>
      </c>
      <c r="G95" s="31">
        <v>0.97275686379466975</v>
      </c>
      <c r="H95" s="31">
        <v>2.3521311015632285</v>
      </c>
      <c r="I95" s="31">
        <v>1.4135137307791208</v>
      </c>
      <c r="J95" s="31">
        <v>0.56366176753932329</v>
      </c>
      <c r="K95" s="31">
        <v>0.1511287238158967</v>
      </c>
      <c r="L95" s="31">
        <v>4.6456179642202562</v>
      </c>
      <c r="M95" s="31">
        <v>4</v>
      </c>
      <c r="N95" s="31">
        <v>4.3</v>
      </c>
      <c r="O95" s="31">
        <v>35.268575744075498</v>
      </c>
      <c r="P95" s="31">
        <f t="shared" si="0"/>
        <v>0.77731947404440538</v>
      </c>
      <c r="Q95" s="31">
        <f t="shared" si="1"/>
        <v>0.30935370076421875</v>
      </c>
    </row>
    <row r="96" spans="1:17" ht="15.75" x14ac:dyDescent="0.25">
      <c r="A96" s="2">
        <v>1297</v>
      </c>
      <c r="B96" s="31">
        <v>1.7020068355906228</v>
      </c>
      <c r="C96" s="31">
        <v>0.59086540946918098</v>
      </c>
      <c r="D96" s="31">
        <v>8.6999504911418293E-2</v>
      </c>
      <c r="E96" s="31">
        <v>0.22204704109936033</v>
      </c>
      <c r="F96" s="31">
        <v>0.28152648950539616</v>
      </c>
      <c r="G96" s="31">
        <v>1.0624771570572846</v>
      </c>
      <c r="H96" s="31">
        <v>2.4371856925844062</v>
      </c>
      <c r="I96" s="31">
        <v>1.7048467297717718</v>
      </c>
      <c r="J96" s="31">
        <v>0.57105890682953109</v>
      </c>
      <c r="K96" s="31">
        <v>0.18891090476986921</v>
      </c>
      <c r="L96" s="31">
        <v>5.7323387255496865</v>
      </c>
      <c r="M96" s="31">
        <v>4</v>
      </c>
      <c r="N96" s="31">
        <v>4.3</v>
      </c>
      <c r="O96" s="32">
        <f>AVERAGE(O95,O97)</f>
        <v>44.085708885051289</v>
      </c>
      <c r="P96" s="31">
        <f t="shared" si="0"/>
        <v>0.83817338870390157</v>
      </c>
      <c r="Q96" s="31">
        <f t="shared" si="1"/>
        <v>0.30593188732616594</v>
      </c>
    </row>
    <row r="97" spans="1:17" ht="15.75" x14ac:dyDescent="0.25">
      <c r="A97" s="2">
        <v>1298</v>
      </c>
      <c r="B97" s="31">
        <v>1.6948725501506134</v>
      </c>
      <c r="C97" s="31">
        <v>0.58872246465660494</v>
      </c>
      <c r="D97" s="31">
        <v>0.13892593202303494</v>
      </c>
      <c r="E97" s="31">
        <v>0.24566906674822844</v>
      </c>
      <c r="F97" s="31">
        <v>0.29716708144622295</v>
      </c>
      <c r="G97" s="31">
        <v>1.1781691141590778</v>
      </c>
      <c r="H97" s="31">
        <v>2.2858932544553605</v>
      </c>
      <c r="I97" s="31">
        <v>1.3810239435789355</v>
      </c>
      <c r="J97" s="31">
        <v>0.52980084334790911</v>
      </c>
      <c r="K97" s="31">
        <v>0.13493636054990613</v>
      </c>
      <c r="L97" s="31">
        <v>6.0926626444023713</v>
      </c>
      <c r="M97" s="31">
        <v>4</v>
      </c>
      <c r="N97" s="31">
        <v>4.3</v>
      </c>
      <c r="O97" s="31">
        <v>52.902842026027088</v>
      </c>
      <c r="P97" s="31">
        <f t="shared" si="0"/>
        <v>0.81841943529198002</v>
      </c>
      <c r="Q97" s="31">
        <f t="shared" si="1"/>
        <v>0.34307381851229851</v>
      </c>
    </row>
    <row r="98" spans="1:17" ht="15.75" x14ac:dyDescent="0.25">
      <c r="A98" s="2">
        <v>1299</v>
      </c>
      <c r="B98" s="31">
        <v>1.7219306742752709</v>
      </c>
      <c r="C98" s="31">
        <v>0.65023077252027472</v>
      </c>
      <c r="D98" s="31">
        <v>0.13892593202303494</v>
      </c>
      <c r="E98" s="31">
        <v>0.24094466161845482</v>
      </c>
      <c r="F98" s="31">
        <v>0.27631307274903111</v>
      </c>
      <c r="G98" s="31">
        <v>1.1805301745080938</v>
      </c>
      <c r="H98" s="31">
        <v>3.2318772777459785</v>
      </c>
      <c r="I98" s="31">
        <v>1.9296669285300792</v>
      </c>
      <c r="J98" s="31">
        <v>0.5699543492919773</v>
      </c>
      <c r="K98" s="31">
        <v>0.16732108708188398</v>
      </c>
      <c r="L98" s="31">
        <v>7.530905613673931</v>
      </c>
      <c r="M98" s="31">
        <v>4</v>
      </c>
      <c r="N98" s="31">
        <v>4.3</v>
      </c>
      <c r="O98" s="32">
        <f>O97*9/10+O107*1/10</f>
        <v>51.354512325002773</v>
      </c>
      <c r="P98" s="31">
        <f t="shared" si="0"/>
        <v>0.91904229676386606</v>
      </c>
      <c r="Q98" s="31">
        <f t="shared" si="1"/>
        <v>0.3760291731701545</v>
      </c>
    </row>
    <row r="99" spans="1:17" ht="15.75" x14ac:dyDescent="0.25">
      <c r="A99" s="2">
        <v>1300</v>
      </c>
      <c r="B99" s="31">
        <v>1.8538344066512125</v>
      </c>
      <c r="C99" s="31">
        <v>0.55901082441737449</v>
      </c>
      <c r="D99" s="31">
        <v>0.1157716513258137</v>
      </c>
      <c r="E99" s="31">
        <v>0.13228334363366148</v>
      </c>
      <c r="F99" s="31">
        <v>0.22939204906949925</v>
      </c>
      <c r="G99" s="31">
        <v>1.1663638124139968</v>
      </c>
      <c r="H99" s="31">
        <v>2.596159581288576</v>
      </c>
      <c r="I99" s="31">
        <v>1.8333551658277216</v>
      </c>
      <c r="J99" s="31">
        <v>0.57137747520640503</v>
      </c>
      <c r="K99" s="31">
        <v>0.14573126939389872</v>
      </c>
      <c r="L99" s="31">
        <v>6.7779663053957036</v>
      </c>
      <c r="M99" s="31">
        <v>5.8723641673737799</v>
      </c>
      <c r="N99" s="31">
        <v>4.3</v>
      </c>
      <c r="O99" s="32">
        <f>O97*8/10+O107*2/10</f>
        <v>49.806182623978444</v>
      </c>
      <c r="P99" s="31">
        <f t="shared" si="0"/>
        <v>0.82256822723211709</v>
      </c>
      <c r="Q99" s="31">
        <f t="shared" si="1"/>
        <v>0.32985399318422087</v>
      </c>
    </row>
    <row r="100" spans="1:17" ht="15.75" x14ac:dyDescent="0.25">
      <c r="A100" s="2">
        <v>1301</v>
      </c>
      <c r="B100" s="31">
        <v>1.8311501127442029</v>
      </c>
      <c r="C100" s="31">
        <v>0.59092118655204784</v>
      </c>
      <c r="D100" s="31">
        <v>9.5817297579703226E-2</v>
      </c>
      <c r="E100" s="31">
        <v>0.12283453337411422</v>
      </c>
      <c r="F100" s="31">
        <v>0.17204404926702174</v>
      </c>
      <c r="G100" s="31">
        <v>0.99164534658679893</v>
      </c>
      <c r="H100" s="31">
        <v>2.5399504397826598</v>
      </c>
      <c r="I100" s="31">
        <v>1.7653952661369414</v>
      </c>
      <c r="J100" s="31">
        <v>0.55843893144809231</v>
      </c>
      <c r="K100" s="31">
        <v>0.13493636054990613</v>
      </c>
      <c r="L100" s="31">
        <v>6.834547072028113</v>
      </c>
      <c r="M100" s="31">
        <v>5.8723641673737799</v>
      </c>
      <c r="N100" s="31">
        <v>4.3</v>
      </c>
      <c r="O100" s="32">
        <f>O97*7/10+O107*3/10</f>
        <v>48.257852922954129</v>
      </c>
      <c r="P100" s="31">
        <f t="shared" si="0"/>
        <v>0.82200201676348295</v>
      </c>
      <c r="Q100" s="31">
        <f t="shared" si="1"/>
        <v>0.31504042649668362</v>
      </c>
    </row>
    <row r="101" spans="1:17" ht="15.75" x14ac:dyDescent="0.25">
      <c r="A101" s="2">
        <v>1302</v>
      </c>
      <c r="B101" s="31">
        <v>1.7773458328391443</v>
      </c>
      <c r="C101" s="31">
        <v>0.58947325086787494</v>
      </c>
      <c r="D101" s="31">
        <v>9.2617316551503612E-2</v>
      </c>
      <c r="E101" s="31">
        <v>0.15118096415275595</v>
      </c>
      <c r="F101" s="31">
        <v>0.17204404926702174</v>
      </c>
      <c r="G101" s="31">
        <v>1.1828912348571103</v>
      </c>
      <c r="H101" s="31">
        <v>2.4920211023909222</v>
      </c>
      <c r="I101" s="31">
        <v>1.5272953288188149</v>
      </c>
      <c r="J101" s="31">
        <v>0.56852771815998027</v>
      </c>
      <c r="K101" s="31">
        <v>0.11874399728391882</v>
      </c>
      <c r="L101" s="31">
        <v>6.7354411039944022</v>
      </c>
      <c r="M101" s="31">
        <v>5.8723641673737799</v>
      </c>
      <c r="N101" s="31">
        <v>4.3</v>
      </c>
      <c r="O101" s="32">
        <f>O97*6/10+O107*4/10</f>
        <v>46.7095232219298</v>
      </c>
      <c r="P101" s="31">
        <f t="shared" si="0"/>
        <v>0.82320619000087725</v>
      </c>
      <c r="Q101" s="31">
        <f t="shared" si="1"/>
        <v>0.31632107192172254</v>
      </c>
    </row>
    <row r="102" spans="1:17" ht="15.75" x14ac:dyDescent="0.25">
      <c r="A102" s="2">
        <v>1303</v>
      </c>
      <c r="B102" s="31">
        <v>1.7551458280184715</v>
      </c>
      <c r="C102" s="31">
        <v>0.52790702557683811</v>
      </c>
      <c r="D102" s="31">
        <v>9.7956512282598732E-2</v>
      </c>
      <c r="E102" s="31">
        <v>0.15118096415275595</v>
      </c>
      <c r="F102" s="31">
        <v>0.17725751183741209</v>
      </c>
      <c r="G102" s="31">
        <v>1.0199780707749933</v>
      </c>
      <c r="H102" s="31">
        <v>2.4546786804257508</v>
      </c>
      <c r="I102" s="31">
        <v>1.7273587575540368</v>
      </c>
      <c r="J102" s="31">
        <v>0.55034693411350921</v>
      </c>
      <c r="K102" s="31">
        <v>0.14033381497190406</v>
      </c>
      <c r="L102" s="31">
        <v>6.4305817082296732</v>
      </c>
      <c r="M102" s="31">
        <v>5.8723641673737799</v>
      </c>
      <c r="N102" s="31">
        <v>4.3</v>
      </c>
      <c r="O102" s="32">
        <f>O97*5/10+O107*5/10</f>
        <v>45.161193520905485</v>
      </c>
      <c r="P102" s="31">
        <f t="shared" si="0"/>
        <v>0.77596557010123224</v>
      </c>
      <c r="Q102" s="31">
        <f t="shared" si="1"/>
        <v>0.30541781343033231</v>
      </c>
    </row>
    <row r="103" spans="1:17" ht="15.75" x14ac:dyDescent="0.25">
      <c r="A103" s="2">
        <v>1304</v>
      </c>
      <c r="B103" s="31">
        <v>1.8386677240673994</v>
      </c>
      <c r="C103" s="31">
        <v>0.64739067823479568</v>
      </c>
      <c r="D103" s="31">
        <v>8.1040159488871416E-2</v>
      </c>
      <c r="E103" s="31">
        <v>0.22677144622913395</v>
      </c>
      <c r="F103" s="31">
        <v>0.19811140904827493</v>
      </c>
      <c r="G103" s="31">
        <v>0.90664717402221617</v>
      </c>
      <c r="H103" s="31">
        <v>2.2748432955270581</v>
      </c>
      <c r="I103" s="31">
        <v>1.4298252187232423</v>
      </c>
      <c r="J103" s="31">
        <v>0.57844048815339733</v>
      </c>
      <c r="K103" s="31">
        <v>0.15382745102689405</v>
      </c>
      <c r="L103" s="32">
        <f>AVERAGE(L102,L104)</f>
        <v>5.3495658773443946</v>
      </c>
      <c r="M103" s="31">
        <v>5.8723641673737799</v>
      </c>
      <c r="N103" s="31">
        <v>4.3</v>
      </c>
      <c r="O103" s="32">
        <f>O97*4/10+O107*6/10</f>
        <v>43.612863819881156</v>
      </c>
      <c r="P103" s="31">
        <f t="shared" si="0"/>
        <v>0.84696365623442726</v>
      </c>
      <c r="Q103" s="31">
        <f t="shared" si="1"/>
        <v>0.30097073868338892</v>
      </c>
    </row>
    <row r="104" spans="1:17" ht="15.75" x14ac:dyDescent="0.25">
      <c r="A104" s="2">
        <v>1305</v>
      </c>
      <c r="B104" s="31">
        <v>1.79048215936331</v>
      </c>
      <c r="C104" s="31">
        <v>0.59746371550000998</v>
      </c>
      <c r="D104" s="31">
        <v>0.10805353815649034</v>
      </c>
      <c r="E104" s="31">
        <v>0.35433038473302181</v>
      </c>
      <c r="F104" s="31">
        <v>0.26067268619102424</v>
      </c>
      <c r="G104" s="31">
        <v>0.93664596273291933</v>
      </c>
      <c r="H104" s="31">
        <v>2.0220914942239911</v>
      </c>
      <c r="I104" s="31">
        <v>1.5272953288188149</v>
      </c>
      <c r="J104" s="31">
        <v>0.61519104919329093</v>
      </c>
      <c r="K104" s="31">
        <v>0.15652617823789133</v>
      </c>
      <c r="L104" s="31">
        <v>4.268550046459116</v>
      </c>
      <c r="M104" s="31">
        <v>5.8723641673737799</v>
      </c>
      <c r="N104" s="31">
        <v>4.3</v>
      </c>
      <c r="O104" s="32">
        <f>O97*3/10+O107*7/10</f>
        <v>42.064534118856841</v>
      </c>
      <c r="P104" s="31">
        <f t="shared" si="0"/>
        <v>0.81115632972330842</v>
      </c>
      <c r="Q104" s="31">
        <f t="shared" si="1"/>
        <v>0.30923464426109953</v>
      </c>
    </row>
    <row r="105" spans="1:17" ht="15.75" x14ac:dyDescent="0.25">
      <c r="A105" s="2">
        <v>1306</v>
      </c>
      <c r="B105" s="31">
        <v>1.6614527102978838</v>
      </c>
      <c r="C105" s="31">
        <v>0.53085867402805098</v>
      </c>
      <c r="D105" s="31">
        <v>0.106299749410497</v>
      </c>
      <c r="E105" s="31">
        <v>0.17007858467185047</v>
      </c>
      <c r="F105" s="31">
        <v>0.28152648950539616</v>
      </c>
      <c r="G105" s="31">
        <v>1.0199780707749933</v>
      </c>
      <c r="H105" s="31">
        <v>2.734470098785545</v>
      </c>
      <c r="I105" s="31">
        <v>1.7710364003250705</v>
      </c>
      <c r="J105" s="31">
        <v>0.59177090113638231</v>
      </c>
      <c r="K105" s="31">
        <v>0.12953890612791147</v>
      </c>
      <c r="L105" s="31">
        <v>6.026424614706813</v>
      </c>
      <c r="M105" s="31">
        <v>5.8723641673737799</v>
      </c>
      <c r="N105" s="31">
        <v>4.3</v>
      </c>
      <c r="O105" s="32">
        <f>O97*2/10+O107*8/10</f>
        <v>40.516204417832519</v>
      </c>
      <c r="P105" s="31">
        <f t="shared" si="0"/>
        <v>0.78106311117025662</v>
      </c>
      <c r="Q105" s="31">
        <f t="shared" si="1"/>
        <v>0.31747210739401399</v>
      </c>
    </row>
    <row r="106" spans="1:17" ht="15.75" x14ac:dyDescent="0.25">
      <c r="A106" s="2">
        <v>1307</v>
      </c>
      <c r="B106" s="31">
        <v>1.6466409851606629</v>
      </c>
      <c r="C106" s="31">
        <v>0.64159679515360346</v>
      </c>
      <c r="D106" s="31">
        <v>0.10462562766351638</v>
      </c>
      <c r="E106" s="31">
        <v>0.21259823083981308</v>
      </c>
      <c r="F106" s="31">
        <v>0.23460553854807267</v>
      </c>
      <c r="G106" s="31">
        <v>1.0807453416149069</v>
      </c>
      <c r="H106" s="31">
        <v>2.8780142762920105</v>
      </c>
      <c r="I106" s="31">
        <v>1.5064277387613851</v>
      </c>
      <c r="J106" s="31">
        <v>0.92464212305945781</v>
      </c>
      <c r="K106" s="31">
        <v>0.10794908843992621</v>
      </c>
      <c r="L106" s="31">
        <v>6.1978366392038513</v>
      </c>
      <c r="M106" s="31">
        <v>6</v>
      </c>
      <c r="N106" s="31">
        <v>4.3</v>
      </c>
      <c r="O106" s="32">
        <f>O97*1/10+O107*9/10</f>
        <v>38.96787471680819</v>
      </c>
      <c r="P106" s="31">
        <f t="shared" si="0"/>
        <v>0.86019623535725676</v>
      </c>
      <c r="Q106" s="31">
        <f t="shared" si="1"/>
        <v>0.33464185139020691</v>
      </c>
    </row>
    <row r="107" spans="1:17" ht="15.75" x14ac:dyDescent="0.25">
      <c r="A107" s="2">
        <v>1308</v>
      </c>
      <c r="B107" s="31">
        <v>1.7367317568621552</v>
      </c>
      <c r="C107" s="31">
        <v>0.73860848599319584</v>
      </c>
      <c r="D107" s="31">
        <v>0.11151564868075177</v>
      </c>
      <c r="E107" s="31">
        <v>0.27873990265664383</v>
      </c>
      <c r="F107" s="31">
        <v>0.2137515895787625</v>
      </c>
      <c r="G107" s="31">
        <v>1.1616416917159647</v>
      </c>
      <c r="H107" s="31">
        <v>2.6619825612167927</v>
      </c>
      <c r="I107" s="31">
        <v>1.7060052255938629</v>
      </c>
      <c r="J107" s="31">
        <v>0.22191407749878372</v>
      </c>
      <c r="K107" s="31">
        <v>0.19160963198086986</v>
      </c>
      <c r="L107" s="31">
        <v>6.167667959218309</v>
      </c>
      <c r="M107" s="31">
        <v>6.1782164677578315</v>
      </c>
      <c r="N107" s="31">
        <v>4.3</v>
      </c>
      <c r="O107" s="31">
        <v>37.419545015783875</v>
      </c>
      <c r="P107" s="31">
        <f t="shared" si="0"/>
        <v>0.97361241469668369</v>
      </c>
      <c r="Q107" s="31">
        <f t="shared" si="1"/>
        <v>0.35376834289372833</v>
      </c>
    </row>
    <row r="108" spans="1:17" ht="15.75" x14ac:dyDescent="0.25">
      <c r="A108" s="2">
        <v>1309</v>
      </c>
      <c r="B108" s="31">
        <v>1.7006889715704032</v>
      </c>
      <c r="C108" s="31">
        <v>0.81106104728471384</v>
      </c>
      <c r="D108" s="31">
        <v>0.11356197554785571</v>
      </c>
      <c r="E108" s="31">
        <v>0.41574765142007886</v>
      </c>
      <c r="F108" s="31">
        <v>0.30238031443392305</v>
      </c>
      <c r="G108" s="31">
        <v>1.5394113475585545</v>
      </c>
      <c r="H108" s="31">
        <v>3.0776886253461173</v>
      </c>
      <c r="I108" s="31">
        <v>1.7462679524916755</v>
      </c>
      <c r="J108" s="31">
        <v>0.68617765648098195</v>
      </c>
      <c r="K108" s="31">
        <v>0.19700708640286452</v>
      </c>
      <c r="L108" s="31">
        <v>7.2483053883001567</v>
      </c>
      <c r="M108" s="31">
        <v>6.2</v>
      </c>
      <c r="N108" s="31">
        <v>4.3</v>
      </c>
      <c r="O108" s="32">
        <f>AVERAGE(O107,O109)</f>
        <v>42.096986942660401</v>
      </c>
      <c r="P108" s="31">
        <f t="shared" si="0"/>
        <v>1.0988548686634847</v>
      </c>
      <c r="Q108" s="31">
        <f t="shared" si="1"/>
        <v>0.40616477995435513</v>
      </c>
    </row>
    <row r="109" spans="1:17" ht="15.75" x14ac:dyDescent="0.25">
      <c r="A109" s="2">
        <v>1310</v>
      </c>
      <c r="B109" s="31">
        <v>1.8707532296197418</v>
      </c>
      <c r="C109" s="31">
        <v>0.75963037178288828</v>
      </c>
      <c r="D109" s="31">
        <v>0.15261111107538938</v>
      </c>
      <c r="E109" s="31">
        <v>0.24566906674822844</v>
      </c>
      <c r="F109" s="31">
        <v>0.37536900084654828</v>
      </c>
      <c r="G109" s="31">
        <v>1.4409937888198758</v>
      </c>
      <c r="H109" s="31">
        <v>3.9186102737557089</v>
      </c>
      <c r="I109" s="31">
        <v>2.3317823031407436</v>
      </c>
      <c r="J109" s="31">
        <v>0.84297387638947696</v>
      </c>
      <c r="K109" s="31">
        <v>0.16192363265988932</v>
      </c>
      <c r="L109" s="31">
        <v>7.0961614854608754</v>
      </c>
      <c r="M109" s="31">
        <v>6.2393869278346417</v>
      </c>
      <c r="N109" s="31">
        <v>5.2687728937728942</v>
      </c>
      <c r="O109" s="31">
        <v>46.774428869536926</v>
      </c>
      <c r="P109" s="31">
        <f t="shared" si="0"/>
        <v>1.0573751482037794</v>
      </c>
      <c r="Q109" s="31">
        <f t="shared" si="1"/>
        <v>0.42047502663204495</v>
      </c>
    </row>
    <row r="110" spans="1:17" ht="15.75" x14ac:dyDescent="0.25">
      <c r="A110" s="2">
        <v>1311</v>
      </c>
      <c r="B110" s="31">
        <v>1.7665905505259125</v>
      </c>
      <c r="C110" s="31">
        <v>0.57863841126126059</v>
      </c>
      <c r="D110" s="31">
        <v>0.15550111903579061</v>
      </c>
      <c r="E110" s="31">
        <v>0.17952739493139772</v>
      </c>
      <c r="F110" s="31">
        <v>0.30238031443392305</v>
      </c>
      <c r="G110" s="31">
        <v>1.3245548557980813</v>
      </c>
      <c r="H110" s="31">
        <v>4.0664438433191634</v>
      </c>
      <c r="I110" s="31">
        <v>1.9171753139646028</v>
      </c>
      <c r="J110" s="31">
        <v>0.67211736035478142</v>
      </c>
      <c r="K110" s="31">
        <v>0.11874399728391882</v>
      </c>
      <c r="L110" s="31">
        <v>6.8254147059420491</v>
      </c>
      <c r="M110" s="31">
        <v>5.8723641673737799</v>
      </c>
      <c r="N110" s="31">
        <v>4.3</v>
      </c>
      <c r="O110" s="32">
        <f>O109*7/8+O117*1/8</f>
        <v>42.450438470757611</v>
      </c>
      <c r="P110" s="31">
        <f t="shared" si="0"/>
        <v>0.86718126500945414</v>
      </c>
      <c r="Q110" s="31">
        <f t="shared" si="1"/>
        <v>0.37929407605117371</v>
      </c>
    </row>
    <row r="111" spans="1:17" ht="15.75" x14ac:dyDescent="0.25">
      <c r="A111" s="2">
        <v>1312</v>
      </c>
      <c r="B111" s="31">
        <v>1.7699371657048357</v>
      </c>
      <c r="C111" s="31">
        <v>0.62792400160601036</v>
      </c>
      <c r="D111" s="31">
        <v>0.11191259087352008</v>
      </c>
      <c r="E111" s="31">
        <v>0.16535417954207682</v>
      </c>
      <c r="F111" s="31">
        <v>0.23460553854807267</v>
      </c>
      <c r="G111" s="31">
        <v>1.5134396837193766</v>
      </c>
      <c r="H111" s="31">
        <v>3.2688196908603104</v>
      </c>
      <c r="I111" s="31">
        <v>1.8880948638281196</v>
      </c>
      <c r="J111" s="31">
        <v>0.70272790509550087</v>
      </c>
      <c r="K111" s="31">
        <v>0.11064781565092353</v>
      </c>
      <c r="L111" s="31">
        <v>6.6418132232489011</v>
      </c>
      <c r="M111" s="31">
        <v>5.8723641673737799</v>
      </c>
      <c r="N111" s="31">
        <v>4.3</v>
      </c>
      <c r="O111" s="32">
        <f>O109*6/8+O117*2/8</f>
        <v>38.126448071978281</v>
      </c>
      <c r="P111" s="31">
        <f t="shared" si="0"/>
        <v>0.8926149868830644</v>
      </c>
      <c r="Q111" s="31">
        <f t="shared" si="1"/>
        <v>0.34782338351154596</v>
      </c>
    </row>
    <row r="112" spans="1:17" ht="15.75" x14ac:dyDescent="0.25">
      <c r="A112" s="2">
        <v>1313</v>
      </c>
      <c r="B112" s="31">
        <v>1.8001002294035027</v>
      </c>
      <c r="C112" s="31">
        <v>0.6684662007628549</v>
      </c>
      <c r="D112" s="31">
        <v>0.12348974645495243</v>
      </c>
      <c r="E112" s="31">
        <v>0.19370061032071859</v>
      </c>
      <c r="F112" s="31">
        <v>0.2137515895787625</v>
      </c>
      <c r="G112" s="31">
        <v>1.3906645455705349</v>
      </c>
      <c r="H112" s="31">
        <v>3.4608556941571744</v>
      </c>
      <c r="I112" s="31">
        <v>1.8699309632422061</v>
      </c>
      <c r="J112" s="31">
        <v>0.67461885265682398</v>
      </c>
      <c r="K112" s="31">
        <v>0.15382745102689405</v>
      </c>
      <c r="L112" s="31">
        <v>6.7885536153925798</v>
      </c>
      <c r="M112" s="31">
        <v>5.8723641673737799</v>
      </c>
      <c r="N112" s="31">
        <v>4.3</v>
      </c>
      <c r="O112" s="32">
        <f>O109*5/8+O117*3/8</f>
        <v>33.802457673198965</v>
      </c>
      <c r="P112" s="31">
        <f t="shared" si="0"/>
        <v>0.93952199606409892</v>
      </c>
      <c r="Q112" s="31">
        <f t="shared" si="1"/>
        <v>0.36178624328934827</v>
      </c>
    </row>
    <row r="113" spans="1:17" ht="15.75" x14ac:dyDescent="0.25">
      <c r="A113" s="2">
        <v>1314</v>
      </c>
      <c r="B113" s="31">
        <v>1.7917413108612368</v>
      </c>
      <c r="C113" s="31">
        <v>0.86538545381038567</v>
      </c>
      <c r="D113" s="31">
        <v>0.12513921379725768</v>
      </c>
      <c r="E113" s="31">
        <v>0.3023619283055119</v>
      </c>
      <c r="F113" s="31">
        <v>0.24503242394356436</v>
      </c>
      <c r="G113" s="31">
        <v>1.4402468128998747</v>
      </c>
      <c r="H113" s="31">
        <v>2.7218643517321723</v>
      </c>
      <c r="I113" s="31">
        <v>1.9496650958987201</v>
      </c>
      <c r="J113" s="31">
        <v>0.71528707718184714</v>
      </c>
      <c r="K113" s="31">
        <v>0.19430835919186717</v>
      </c>
      <c r="L113" s="31">
        <v>7.0545366195061945</v>
      </c>
      <c r="M113" s="31">
        <v>5.8723641673737799</v>
      </c>
      <c r="N113" s="31">
        <v>4.3</v>
      </c>
      <c r="O113" s="32">
        <f>O109*4/8+O117*4/8</f>
        <v>29.478467274419646</v>
      </c>
      <c r="P113" s="31">
        <f t="shared" si="0"/>
        <v>1.1109104036202271</v>
      </c>
      <c r="Q113" s="31">
        <f t="shared" si="1"/>
        <v>0.39692303694943315</v>
      </c>
    </row>
    <row r="114" spans="1:17" ht="15.75" x14ac:dyDescent="0.25">
      <c r="A114" s="2">
        <v>1315</v>
      </c>
      <c r="B114" s="31">
        <v>1.8155554361976451</v>
      </c>
      <c r="C114" s="31">
        <v>1.3200372586407141</v>
      </c>
      <c r="D114" s="31">
        <v>0.14503657151515725</v>
      </c>
      <c r="E114" s="31">
        <v>0.71810957972559086</v>
      </c>
      <c r="F114" s="31">
        <v>0.25024577737210024</v>
      </c>
      <c r="G114" s="31">
        <v>1.7188519340837851</v>
      </c>
      <c r="H114" s="31">
        <v>3.8253637811664323</v>
      </c>
      <c r="I114" s="31">
        <v>1.9496650958987201</v>
      </c>
      <c r="J114" s="31">
        <v>0.6372283500562429</v>
      </c>
      <c r="K114" s="31">
        <v>0.42100144491570896</v>
      </c>
      <c r="L114" s="31">
        <v>7.5232671270807918</v>
      </c>
      <c r="M114" s="31">
        <v>5.8723641673737799</v>
      </c>
      <c r="N114" s="31">
        <v>3.3661604599104602</v>
      </c>
      <c r="O114" s="32">
        <f>O109*3/8+O117*5/8</f>
        <v>25.154476875640324</v>
      </c>
      <c r="P114" s="31">
        <f t="shared" si="0"/>
        <v>1.6184315034588825</v>
      </c>
      <c r="Q114" s="31">
        <f t="shared" si="1"/>
        <v>0.51518760921494444</v>
      </c>
    </row>
    <row r="115" spans="1:17" ht="15.75" x14ac:dyDescent="0.25">
      <c r="A115" s="2">
        <v>1316</v>
      </c>
      <c r="B115" s="31">
        <v>1.9481368345336705</v>
      </c>
      <c r="C115" s="31">
        <v>1.3953299142177111</v>
      </c>
      <c r="D115" s="31">
        <v>0.35422699199511276</v>
      </c>
      <c r="E115" s="31">
        <v>0.74173160537445904</v>
      </c>
      <c r="F115" s="31">
        <v>0.71945684430831069</v>
      </c>
      <c r="G115" s="31">
        <v>1.5130434782608697</v>
      </c>
      <c r="H115" s="31">
        <v>4.1702098944459927</v>
      </c>
      <c r="I115" s="31">
        <v>2.1934067135442956</v>
      </c>
      <c r="J115" s="31">
        <v>0.72491932199801679</v>
      </c>
      <c r="K115" s="31">
        <v>0.39941162722772366</v>
      </c>
      <c r="L115" s="31">
        <v>6.7673102385369281</v>
      </c>
      <c r="M115" s="31">
        <v>5.8723641673737799</v>
      </c>
      <c r="N115" s="31">
        <v>3.1</v>
      </c>
      <c r="O115" s="32">
        <f>O109*2/8+O117*6/8</f>
        <v>20.830486476861005</v>
      </c>
      <c r="P115" s="31">
        <f t="shared" si="0"/>
        <v>1.6799512191810164</v>
      </c>
      <c r="Q115" s="31">
        <f t="shared" si="1"/>
        <v>0.670580624125233</v>
      </c>
    </row>
    <row r="116" spans="1:17" ht="15.75" x14ac:dyDescent="0.25">
      <c r="A116" s="2">
        <v>1317</v>
      </c>
      <c r="B116" s="31">
        <v>2.1168119217988233</v>
      </c>
      <c r="C116" s="31">
        <v>0.86028872020209657</v>
      </c>
      <c r="D116" s="31">
        <v>0.20832178509023605</v>
      </c>
      <c r="E116" s="31">
        <v>0.33543276421392737</v>
      </c>
      <c r="F116" s="31">
        <v>0.66732257147421692</v>
      </c>
      <c r="G116" s="31">
        <v>1.3812203041744699</v>
      </c>
      <c r="H116" s="31">
        <v>3.6891772619222336</v>
      </c>
      <c r="I116" s="31">
        <v>2.1609162296115128</v>
      </c>
      <c r="J116" s="31">
        <v>0.9867779788215103</v>
      </c>
      <c r="K116" s="31">
        <v>0.30495617484279069</v>
      </c>
      <c r="L116" s="31">
        <v>6.6816215293148842</v>
      </c>
      <c r="M116" s="31">
        <v>5.8723641673737799</v>
      </c>
      <c r="N116" s="31">
        <v>3.1</v>
      </c>
      <c r="O116" s="32">
        <f>O109*1/8+O117*7/8</f>
        <v>16.506496078081685</v>
      </c>
      <c r="P116" s="31">
        <f t="shared" si="0"/>
        <v>1.1969717256364925</v>
      </c>
      <c r="Q116" s="31">
        <f t="shared" si="1"/>
        <v>0.47831746071693149</v>
      </c>
    </row>
    <row r="117" spans="1:17" ht="15.75" x14ac:dyDescent="0.25">
      <c r="A117" s="2">
        <v>1318</v>
      </c>
      <c r="B117" s="31">
        <v>2.0365604813791127</v>
      </c>
      <c r="C117" s="31">
        <v>0.59966029705095292</v>
      </c>
      <c r="D117" s="31">
        <v>0.13853138797992443</v>
      </c>
      <c r="E117" s="31">
        <v>0.22204704109936033</v>
      </c>
      <c r="F117" s="31">
        <v>0.37015526191431231</v>
      </c>
      <c r="G117" s="31">
        <v>1.7046855719896878</v>
      </c>
      <c r="H117" s="31">
        <v>3.4699083064085117</v>
      </c>
      <c r="I117" s="31">
        <v>1.9801931929285241</v>
      </c>
      <c r="J117" s="31">
        <v>0.66574230661469647</v>
      </c>
      <c r="K117" s="31">
        <v>0.14573126939389872</v>
      </c>
      <c r="L117" s="31">
        <v>5.6586384231826266</v>
      </c>
      <c r="M117" s="31">
        <v>5.8723641673737799</v>
      </c>
      <c r="N117" s="31">
        <v>3.1</v>
      </c>
      <c r="O117" s="31">
        <v>12.182505679302364</v>
      </c>
      <c r="P117" s="31">
        <f t="shared" si="0"/>
        <v>0.89862713582076892</v>
      </c>
      <c r="Q117" s="31">
        <f t="shared" si="1"/>
        <v>0.36172161350389898</v>
      </c>
    </row>
    <row r="118" spans="1:17" ht="15.75" x14ac:dyDescent="0.25">
      <c r="A118" s="2">
        <v>1319</v>
      </c>
      <c r="B118" s="31">
        <v>1.8941512449498363</v>
      </c>
      <c r="C118" s="31">
        <v>0.68728936465710411</v>
      </c>
      <c r="D118" s="31">
        <v>9.9896437860331255E-2</v>
      </c>
      <c r="E118" s="31">
        <v>0.18897620519094499</v>
      </c>
      <c r="F118" s="31">
        <v>0.16161713023767907</v>
      </c>
      <c r="G118" s="31">
        <v>1.2466398642805474</v>
      </c>
      <c r="H118" s="31">
        <v>3.074861528749282</v>
      </c>
      <c r="I118" s="31">
        <v>1.6410766365300766</v>
      </c>
      <c r="J118" s="31">
        <v>0.57697663321472148</v>
      </c>
      <c r="K118" s="31">
        <v>0.11874399728391882</v>
      </c>
      <c r="L118" s="31">
        <v>6.2371958726704806</v>
      </c>
      <c r="M118" s="31">
        <v>5.8723641673737799</v>
      </c>
      <c r="N118" s="31">
        <v>3.0734508547008548</v>
      </c>
      <c r="O118" s="32">
        <f>O117*3/4+O121*1/4</f>
        <v>18.491765513422742</v>
      </c>
      <c r="P118" s="31">
        <f t="shared" si="0"/>
        <v>0.89517633230056759</v>
      </c>
      <c r="Q118" s="31">
        <f t="shared" si="1"/>
        <v>0.32918142086870289</v>
      </c>
    </row>
    <row r="119" spans="1:17" ht="15.75" x14ac:dyDescent="0.25">
      <c r="A119" s="2">
        <v>1320</v>
      </c>
      <c r="B119" s="31">
        <v>2.1360931855791581</v>
      </c>
      <c r="C119" s="31">
        <v>0.7299745086265248</v>
      </c>
      <c r="D119" s="31">
        <v>0.10033542549420138</v>
      </c>
      <c r="E119" s="31">
        <v>0.23622025648868122</v>
      </c>
      <c r="F119" s="31">
        <v>0.2137515895787625</v>
      </c>
      <c r="G119" s="31">
        <v>1.4544131749939717</v>
      </c>
      <c r="H119" s="31">
        <v>3.5541764221347116</v>
      </c>
      <c r="I119" s="31">
        <v>2.0508669621850264</v>
      </c>
      <c r="J119" s="31">
        <v>0.68349536075666217</v>
      </c>
      <c r="K119" s="31">
        <v>0.15382745102689405</v>
      </c>
      <c r="L119" s="31">
        <v>8.5390050984246351</v>
      </c>
      <c r="M119" s="31">
        <v>6.6064096882955026</v>
      </c>
      <c r="N119" s="31">
        <v>3.5</v>
      </c>
      <c r="O119" s="32">
        <f>O117*2/4+O121*2/4</f>
        <v>24.801025347543121</v>
      </c>
      <c r="P119" s="31">
        <f t="shared" si="0"/>
        <v>1.0192700847414256</v>
      </c>
      <c r="Q119" s="31">
        <f t="shared" si="1"/>
        <v>0.38544312886475046</v>
      </c>
    </row>
    <row r="120" spans="1:17" ht="15.75" x14ac:dyDescent="0.25">
      <c r="A120" s="2">
        <v>1321</v>
      </c>
      <c r="B120" s="31">
        <v>2.0045170247987376</v>
      </c>
      <c r="C120" s="31">
        <v>1.0934063653539527</v>
      </c>
      <c r="D120" s="31">
        <v>0.14634588979267074</v>
      </c>
      <c r="E120" s="31">
        <v>0.56692861557283492</v>
      </c>
      <c r="F120" s="31">
        <v>0.2137515895787625</v>
      </c>
      <c r="G120" s="31">
        <v>1.869959796420821</v>
      </c>
      <c r="H120" s="31">
        <v>3.5718307123909003</v>
      </c>
      <c r="I120" s="31">
        <v>2.1447380251687687</v>
      </c>
      <c r="J120" s="31">
        <v>0.67136172062536636</v>
      </c>
      <c r="K120" s="31">
        <v>0.16192363265988932</v>
      </c>
      <c r="L120" s="31">
        <v>6.6063440166175598</v>
      </c>
      <c r="M120" s="31">
        <v>4.4042731255303345</v>
      </c>
      <c r="N120" s="31">
        <v>3.5</v>
      </c>
      <c r="O120" s="32">
        <f>O117*1/4+O121*3/4</f>
        <v>31.110285181663496</v>
      </c>
      <c r="P120" s="31">
        <f t="shared" si="0"/>
        <v>1.2996099993733343</v>
      </c>
      <c r="Q120" s="31">
        <f t="shared" si="1"/>
        <v>0.4549651870758219</v>
      </c>
    </row>
    <row r="121" spans="1:17" ht="15.75" x14ac:dyDescent="0.25">
      <c r="A121" s="2">
        <v>1322</v>
      </c>
      <c r="B121" s="31">
        <v>2.1452599768273894</v>
      </c>
      <c r="C121" s="31">
        <v>0.90882352433557623</v>
      </c>
      <c r="D121" s="31">
        <v>0.17584218699014259</v>
      </c>
      <c r="E121" s="31">
        <v>0.43464527193917341</v>
      </c>
      <c r="F121" s="31">
        <v>0.42229011089502844</v>
      </c>
      <c r="G121" s="31">
        <v>1.3599707610333243</v>
      </c>
      <c r="H121" s="31">
        <v>4.4178279838603629</v>
      </c>
      <c r="I121" s="31">
        <v>1.9009962904424418</v>
      </c>
      <c r="J121" s="31">
        <v>0.75518418161700374</v>
      </c>
      <c r="K121" s="31">
        <v>0.313052356475786</v>
      </c>
      <c r="L121" s="31">
        <v>5.6451394580538725</v>
      </c>
      <c r="M121" s="31">
        <v>5.8723641673737799</v>
      </c>
      <c r="N121" s="31">
        <v>4.0979344729344733</v>
      </c>
      <c r="O121" s="31">
        <v>37.419545015783875</v>
      </c>
      <c r="P121" s="31">
        <f t="shared" si="0"/>
        <v>1.2211839653055587</v>
      </c>
      <c r="Q121" s="31">
        <f t="shared" si="1"/>
        <v>0.44912575059837662</v>
      </c>
    </row>
    <row r="122" spans="1:17" ht="15.75" x14ac:dyDescent="0.25">
      <c r="A122" s="2">
        <v>1323</v>
      </c>
      <c r="B122" s="31">
        <v>1.9668855375950471</v>
      </c>
      <c r="C122" s="31">
        <v>0.8016762837067728</v>
      </c>
      <c r="D122" s="31">
        <v>0.14364585468564561</v>
      </c>
      <c r="E122" s="31">
        <v>0.29763752317573833</v>
      </c>
      <c r="F122" s="31">
        <v>0.36494203925633889</v>
      </c>
      <c r="G122" s="31">
        <v>1.2608695652173914</v>
      </c>
      <c r="H122" s="31">
        <v>4.3499900987278934</v>
      </c>
      <c r="I122" s="32">
        <f>AVERAGE(I121,I123)</f>
        <v>1.7221120569268318</v>
      </c>
      <c r="J122" s="31">
        <v>0.78261702868752681</v>
      </c>
      <c r="K122" s="31">
        <v>0.21050072245785448</v>
      </c>
      <c r="L122" s="31">
        <v>5.3313084827609014</v>
      </c>
      <c r="M122" s="31">
        <v>6.6064096882955026</v>
      </c>
      <c r="N122" s="31">
        <v>3.9</v>
      </c>
      <c r="O122" s="32">
        <f>AVERAGE(O121,O123)</f>
        <v>38.671609121514351</v>
      </c>
      <c r="P122" s="31">
        <f t="shared" si="0"/>
        <v>1.0676835705724215</v>
      </c>
      <c r="Q122" s="31">
        <f t="shared" si="1"/>
        <v>0.39748353356708838</v>
      </c>
    </row>
    <row r="123" spans="1:17" ht="15.75" x14ac:dyDescent="0.25">
      <c r="A123" s="2">
        <v>1324</v>
      </c>
      <c r="B123" s="31">
        <v>1.9762394010286894</v>
      </c>
      <c r="C123" s="31">
        <v>0.79733247665425366</v>
      </c>
      <c r="D123" s="31">
        <v>0.10805353815649034</v>
      </c>
      <c r="E123" s="31">
        <v>0.30708633343528557</v>
      </c>
      <c r="F123" s="31">
        <v>0.22417870958374297</v>
      </c>
      <c r="G123" s="31">
        <v>1.1899744159041585</v>
      </c>
      <c r="H123" s="31">
        <v>3.3975071412138877</v>
      </c>
      <c r="I123" s="31">
        <v>1.5432278234112216</v>
      </c>
      <c r="J123" s="31">
        <v>0.64798916054597533</v>
      </c>
      <c r="K123" s="31">
        <v>0.1781159959258766</v>
      </c>
      <c r="L123" s="31">
        <v>7.2170501432428038</v>
      </c>
      <c r="M123" s="31">
        <v>6.8510915286027441</v>
      </c>
      <c r="N123" s="31">
        <v>3.9</v>
      </c>
      <c r="O123" s="31">
        <v>39.923673227244826</v>
      </c>
      <c r="P123" s="31">
        <f t="shared" si="0"/>
        <v>1.0438364576426136</v>
      </c>
      <c r="Q123" s="31">
        <f t="shared" si="1"/>
        <v>0.38410538305885272</v>
      </c>
    </row>
    <row r="124" spans="1:17" ht="15.75" x14ac:dyDescent="0.25">
      <c r="A124" s="2">
        <v>1325</v>
      </c>
      <c r="B124" s="31">
        <v>2.0189883040135639</v>
      </c>
      <c r="C124" s="31">
        <v>0.68004968623623907</v>
      </c>
      <c r="D124" s="31">
        <v>0.15475882353949241</v>
      </c>
      <c r="E124" s="31">
        <v>0.22204704109936033</v>
      </c>
      <c r="F124" s="31">
        <v>0.32323433140590968</v>
      </c>
      <c r="G124" s="31">
        <v>1.1527950310559008</v>
      </c>
      <c r="H124" s="31">
        <v>3.2572388857692425</v>
      </c>
      <c r="I124" s="31">
        <v>1.8020887559954391</v>
      </c>
      <c r="J124" s="31">
        <v>0.73971366243402115</v>
      </c>
      <c r="K124" s="31">
        <v>0.18351345034787458</v>
      </c>
      <c r="L124" s="31">
        <v>6.8636714955497959</v>
      </c>
      <c r="M124" s="31">
        <v>5.8</v>
      </c>
      <c r="N124" s="31">
        <v>3.9</v>
      </c>
      <c r="O124" s="31">
        <v>42.595378518993364</v>
      </c>
      <c r="P124" s="31">
        <f t="shared" si="0"/>
        <v>0.95017777642186219</v>
      </c>
      <c r="Q124" s="31">
        <f t="shared" si="1"/>
        <v>0.3865178557841622</v>
      </c>
    </row>
    <row r="125" spans="1:17" ht="15.75" x14ac:dyDescent="0.25">
      <c r="A125" s="2">
        <v>1326</v>
      </c>
      <c r="B125" s="31">
        <v>1.9210954041609725</v>
      </c>
      <c r="C125" s="31">
        <v>0.53815198918728302</v>
      </c>
      <c r="D125" s="31">
        <v>0.10943105628196871</v>
      </c>
      <c r="E125" s="31">
        <v>0.22677144622913395</v>
      </c>
      <c r="F125" s="31">
        <v>0.24503242394356436</v>
      </c>
      <c r="G125" s="31">
        <v>1.1238647261317054</v>
      </c>
      <c r="H125" s="31">
        <v>3.3692675244459624</v>
      </c>
      <c r="I125" s="31">
        <v>2.3396772959193952</v>
      </c>
      <c r="J125" s="31">
        <v>0.73971366243402115</v>
      </c>
      <c r="K125" s="31">
        <v>0.12414145170591347</v>
      </c>
      <c r="L125" s="31">
        <v>5.4968846363416999</v>
      </c>
      <c r="M125" s="31">
        <v>5.8</v>
      </c>
      <c r="N125" s="31">
        <v>3.732047466422467</v>
      </c>
      <c r="O125" s="31">
        <v>42.595378518993364</v>
      </c>
      <c r="P125" s="31">
        <f t="shared" si="0"/>
        <v>0.79959202843801358</v>
      </c>
      <c r="Q125" s="31">
        <f t="shared" si="1"/>
        <v>0.31890480837940194</v>
      </c>
    </row>
    <row r="126" spans="1:17" ht="15.75" x14ac:dyDescent="0.25">
      <c r="A126" s="2">
        <v>1327</v>
      </c>
      <c r="B126" s="31">
        <v>1.9053414785636942</v>
      </c>
      <c r="C126" s="31">
        <v>0.55622222652576236</v>
      </c>
      <c r="D126" s="31">
        <v>0.11026962775055052</v>
      </c>
      <c r="E126" s="31">
        <v>0.21259823083981308</v>
      </c>
      <c r="F126" s="31">
        <v>0.23981901733086267</v>
      </c>
      <c r="G126" s="31">
        <v>1.029422312171058</v>
      </c>
      <c r="H126" s="31">
        <v>2.0743853002338062</v>
      </c>
      <c r="I126" s="31">
        <v>1.6072485021932557</v>
      </c>
      <c r="J126" s="31">
        <v>0.6205275905348191</v>
      </c>
      <c r="K126" s="31">
        <v>0.11334654286192086</v>
      </c>
      <c r="L126" s="31">
        <v>5.7267902157499257</v>
      </c>
      <c r="M126" s="31">
        <v>4.7712958859911963</v>
      </c>
      <c r="N126" s="31">
        <v>3.5125152625152625</v>
      </c>
      <c r="O126" s="31">
        <v>42.595378518993364</v>
      </c>
      <c r="P126" s="31">
        <f t="shared" si="0"/>
        <v>0.76318109076407248</v>
      </c>
      <c r="Q126" s="31">
        <f t="shared" si="1"/>
        <v>0.30674555991197006</v>
      </c>
    </row>
    <row r="127" spans="1:17" ht="15.75" x14ac:dyDescent="0.25">
      <c r="A127" s="2">
        <v>1328</v>
      </c>
      <c r="B127" s="31">
        <v>2.0647111678792083</v>
      </c>
      <c r="C127" s="31">
        <v>0.73287037999487081</v>
      </c>
      <c r="D127" s="31">
        <v>9.7642556486936288E-2</v>
      </c>
      <c r="E127" s="31">
        <v>0.31653514369483282</v>
      </c>
      <c r="F127" s="31">
        <v>0.20853826392289587</v>
      </c>
      <c r="G127" s="31">
        <v>1.1356700278767864</v>
      </c>
      <c r="H127" s="31">
        <v>3.3679352426161424</v>
      </c>
      <c r="I127" s="31">
        <v>1.6735660551242162</v>
      </c>
      <c r="J127" s="31">
        <v>0.91280663618235136</v>
      </c>
      <c r="K127" s="31">
        <v>0.14842999660489936</v>
      </c>
      <c r="L127" s="31">
        <v>6.9267740654483516</v>
      </c>
      <c r="M127" s="31">
        <v>5.8723641673737799</v>
      </c>
      <c r="N127" s="31">
        <v>3.5125152625152625</v>
      </c>
      <c r="O127" s="31">
        <v>42.595378518993364</v>
      </c>
      <c r="P127" s="31">
        <f t="shared" si="0"/>
        <v>0.96879479019246528</v>
      </c>
      <c r="Q127" s="31">
        <f t="shared" si="1"/>
        <v>0.36002744138740234</v>
      </c>
    </row>
    <row r="128" spans="1:17" ht="15.75" x14ac:dyDescent="0.25">
      <c r="A128" s="2">
        <v>1329</v>
      </c>
      <c r="B128" s="31">
        <v>1.9956181387874568</v>
      </c>
      <c r="C128" s="31">
        <v>0.73941504928733282</v>
      </c>
      <c r="D128" s="31">
        <v>0.11936232652925816</v>
      </c>
      <c r="E128" s="31">
        <v>0.22677144622913395</v>
      </c>
      <c r="F128" s="31">
        <v>0.31802072207501092</v>
      </c>
      <c r="G128" s="31">
        <v>1.1049762433395762</v>
      </c>
      <c r="H128" s="31">
        <v>3.3105673149371748</v>
      </c>
      <c r="I128" s="31">
        <v>1.8383880210620511</v>
      </c>
      <c r="J128" s="31">
        <v>0.67018062704763193</v>
      </c>
      <c r="K128" s="31">
        <v>0.20780199524685711</v>
      </c>
      <c r="L128" s="31">
        <v>7.6302110235701264</v>
      </c>
      <c r="M128" s="31">
        <v>5.8723641673737799</v>
      </c>
      <c r="N128" s="31">
        <v>3.5125152625152629</v>
      </c>
      <c r="O128" s="31">
        <v>42.595378518993364</v>
      </c>
      <c r="P128" s="31">
        <f t="shared" ref="P128:P191" si="2">(C128*C$7+E128*E$7+F128*F$7+G128*G$7+H128*H$7+I128*I$7+J128*J$7+K128*K$7+L128*L$7+M128*M$7+N128*N$7)/365</f>
        <v>1.0106557680331667</v>
      </c>
      <c r="Q128" s="31">
        <f t="shared" ref="Q128:Q191" si="3">(C128*C$6+D128*D$6+E128*E$6+F128*F$6+G128*G$6+H128*H$6+L128*L$6+M128*M$6+N128*N$6)/365</f>
        <v>0.38329273209153608</v>
      </c>
    </row>
    <row r="129" spans="1:17" ht="15.75" x14ac:dyDescent="0.25">
      <c r="A129" s="2">
        <v>1330</v>
      </c>
      <c r="B129" s="31">
        <v>2.0258536075975586</v>
      </c>
      <c r="C129" s="31">
        <v>0.78354812894092651</v>
      </c>
      <c r="D129" s="31">
        <v>0.11301991339996606</v>
      </c>
      <c r="E129" s="31">
        <v>0.34015716934370094</v>
      </c>
      <c r="F129" s="31">
        <v>0.26067268619102424</v>
      </c>
      <c r="G129" s="31">
        <v>1.4355246922018425</v>
      </c>
      <c r="H129" s="31">
        <v>2.9261570319407437</v>
      </c>
      <c r="I129" s="31">
        <v>1.8398883899268819</v>
      </c>
      <c r="J129" s="31">
        <v>0.69681020340181299</v>
      </c>
      <c r="K129" s="31">
        <v>0.26177653946682022</v>
      </c>
      <c r="L129" s="31">
        <v>5.6691029877211783</v>
      </c>
      <c r="M129" s="31">
        <v>5.8723641673737799</v>
      </c>
      <c r="N129" s="31">
        <v>3.5125152625152629</v>
      </c>
      <c r="O129" s="31">
        <v>42.595378518993364</v>
      </c>
      <c r="P129" s="31">
        <f t="shared" si="2"/>
        <v>1.0651450715750537</v>
      </c>
      <c r="Q129" s="31">
        <f t="shared" si="3"/>
        <v>0.36439686584746828</v>
      </c>
    </row>
    <row r="130" spans="1:17" ht="15.75" x14ac:dyDescent="0.25">
      <c r="A130" s="2">
        <v>1331</v>
      </c>
      <c r="B130" s="31">
        <v>1.9180572913096023</v>
      </c>
      <c r="C130" s="31">
        <v>0.83567381357115533</v>
      </c>
      <c r="D130" s="31">
        <v>0.13797616156667081</v>
      </c>
      <c r="E130" s="31">
        <v>0.35905478986279543</v>
      </c>
      <c r="F130" s="31">
        <v>0.38058233659374241</v>
      </c>
      <c r="G130" s="31">
        <v>1.0766435191513817</v>
      </c>
      <c r="H130" s="31">
        <v>2.6913180874599258</v>
      </c>
      <c r="I130" s="31">
        <v>2.0146450219906513</v>
      </c>
      <c r="J130" s="31">
        <v>0.64671614196752203</v>
      </c>
      <c r="K130" s="31">
        <v>0.20240454082485917</v>
      </c>
      <c r="L130" s="31">
        <v>7.8517340226079231</v>
      </c>
      <c r="M130" s="31">
        <v>5.0999999999999996</v>
      </c>
      <c r="N130" s="31">
        <v>3.5125152625152629</v>
      </c>
      <c r="O130" s="31">
        <v>42.595378518993364</v>
      </c>
      <c r="P130" s="31">
        <f t="shared" si="2"/>
        <v>1.080655173677264</v>
      </c>
      <c r="Q130" s="31">
        <f t="shared" si="3"/>
        <v>0.41658867180512238</v>
      </c>
    </row>
    <row r="131" spans="1:17" ht="15.75" x14ac:dyDescent="0.25">
      <c r="A131" s="2">
        <v>1332</v>
      </c>
      <c r="B131" s="31">
        <v>1.9946124012011504</v>
      </c>
      <c r="C131" s="31">
        <v>0.61199670908010706</v>
      </c>
      <c r="D131" s="31">
        <v>0.16607208282088193</v>
      </c>
      <c r="E131" s="31">
        <v>0.22204704109936033</v>
      </c>
      <c r="F131" s="31">
        <v>0.41707645253848347</v>
      </c>
      <c r="G131" s="31">
        <v>1.0530329156612199</v>
      </c>
      <c r="H131" s="31">
        <v>2.6608559824558458</v>
      </c>
      <c r="I131" s="31">
        <v>1.5922751607157482</v>
      </c>
      <c r="J131" s="31">
        <v>0.60064751721383713</v>
      </c>
      <c r="K131" s="31">
        <v>0.15652617823789133</v>
      </c>
      <c r="L131" s="31">
        <v>6.9862134647931819</v>
      </c>
      <c r="M131" s="31">
        <v>4.4042731255303345</v>
      </c>
      <c r="N131" s="31">
        <v>3.5125152625152629</v>
      </c>
      <c r="O131" s="31">
        <v>42.595378518993364</v>
      </c>
      <c r="P131" s="31">
        <f t="shared" si="2"/>
        <v>0.8627308601989141</v>
      </c>
      <c r="Q131" s="31">
        <f t="shared" si="3"/>
        <v>0.3813136195178175</v>
      </c>
    </row>
    <row r="132" spans="1:17" ht="15.75" x14ac:dyDescent="0.25">
      <c r="A132" s="2">
        <v>1333</v>
      </c>
      <c r="B132" s="31">
        <v>1.9649062737643985</v>
      </c>
      <c r="C132" s="31">
        <v>0.57579831697578154</v>
      </c>
      <c r="D132" s="31">
        <v>0.11423594790752442</v>
      </c>
      <c r="E132" s="31">
        <v>0.19370061032071859</v>
      </c>
      <c r="F132" s="31">
        <v>0.29195350040965468</v>
      </c>
      <c r="G132" s="31">
        <v>1.1710859331120294</v>
      </c>
      <c r="H132" s="31">
        <v>2.7640908349297781</v>
      </c>
      <c r="I132" s="31">
        <v>1.5733906056023312</v>
      </c>
      <c r="J132" s="31">
        <v>0.66566728168447531</v>
      </c>
      <c r="K132" s="31">
        <v>0.12684017891691413</v>
      </c>
      <c r="L132" s="31">
        <v>6.3319775846435888</v>
      </c>
      <c r="M132" s="31">
        <v>5.8723641673737799</v>
      </c>
      <c r="N132" s="31">
        <v>3.5125152625152629</v>
      </c>
      <c r="O132" s="31">
        <v>42.595378518993364</v>
      </c>
      <c r="P132" s="31">
        <f t="shared" si="2"/>
        <v>0.82259381877723858</v>
      </c>
      <c r="Q132" s="31">
        <f t="shared" si="3"/>
        <v>0.33396114973324798</v>
      </c>
    </row>
    <row r="133" spans="1:17" ht="15.75" x14ac:dyDescent="0.25">
      <c r="A133" s="2">
        <v>1334</v>
      </c>
      <c r="B133" s="31">
        <v>1.8836465386171275</v>
      </c>
      <c r="C133" s="31">
        <v>0.56276689581822437</v>
      </c>
      <c r="D133" s="31">
        <v>9.5977388567050181E-2</v>
      </c>
      <c r="E133" s="31">
        <v>0.19842501545049221</v>
      </c>
      <c r="F133" s="32">
        <f>AVERAGE(F132,F134)</f>
        <v>0.24907237218815331</v>
      </c>
      <c r="G133" s="31">
        <v>1.2466398642805474</v>
      </c>
      <c r="H133" s="31">
        <v>3.1452049939785391</v>
      </c>
      <c r="I133" s="31">
        <v>1.6869526104213239</v>
      </c>
      <c r="J133" s="31">
        <v>0.62530402324729895</v>
      </c>
      <c r="K133" s="31">
        <v>0.11604527007292151</v>
      </c>
      <c r="L133" s="32">
        <f>AVERAGE(L132,L134)</f>
        <v>6.2490314459632881</v>
      </c>
      <c r="M133" s="31">
        <v>5.8723641673737799</v>
      </c>
      <c r="N133" s="31">
        <v>3.5125152625152625</v>
      </c>
      <c r="O133" s="32">
        <f>O132*3/4+O136*1/4</f>
        <v>41.628260587285538</v>
      </c>
      <c r="P133" s="31">
        <f t="shared" si="2"/>
        <v>0.81584588808989678</v>
      </c>
      <c r="Q133" s="31">
        <f t="shared" si="3"/>
        <v>0.32205363560917827</v>
      </c>
    </row>
    <row r="134" spans="1:17" ht="15.75" x14ac:dyDescent="0.25">
      <c r="A134" s="2">
        <v>1335</v>
      </c>
      <c r="B134" s="31">
        <v>1.9126249326200409</v>
      </c>
      <c r="C134" s="31">
        <v>0.65178598168118163</v>
      </c>
      <c r="D134" s="31">
        <v>9.5469468083890952E-2</v>
      </c>
      <c r="E134" s="31">
        <v>0.19370061032071859</v>
      </c>
      <c r="F134" s="31">
        <v>0.20619124396665192</v>
      </c>
      <c r="G134" s="31">
        <v>1.3599707610333243</v>
      </c>
      <c r="H134" s="31">
        <v>3.1903812744331121</v>
      </c>
      <c r="I134" s="31">
        <v>1.7379889598532028</v>
      </c>
      <c r="J134" s="31">
        <v>0.58960559548484981</v>
      </c>
      <c r="K134" s="31">
        <v>0.12953890612791147</v>
      </c>
      <c r="L134" s="31">
        <v>6.1660853072829882</v>
      </c>
      <c r="M134" s="31">
        <v>5.8723641673737799</v>
      </c>
      <c r="N134" s="31">
        <v>3.4393378612128616</v>
      </c>
      <c r="O134" s="32">
        <f>O132*2/4+O136*2/4</f>
        <v>40.661142655577706</v>
      </c>
      <c r="P134" s="31">
        <f t="shared" si="2"/>
        <v>0.89117569498245064</v>
      </c>
      <c r="Q134" s="31">
        <f t="shared" si="3"/>
        <v>0.32929532634832709</v>
      </c>
    </row>
    <row r="135" spans="1:17" ht="15.75" x14ac:dyDescent="0.25">
      <c r="A135" s="2">
        <v>1336</v>
      </c>
      <c r="B135" s="31">
        <v>1.9432802754929168</v>
      </c>
      <c r="C135" s="31">
        <v>0.62572313936606738</v>
      </c>
      <c r="D135" s="31">
        <v>9.591734110785867E-2</v>
      </c>
      <c r="E135" s="31">
        <v>0.16062977441230322</v>
      </c>
      <c r="F135" s="31">
        <v>0.19110425310122986</v>
      </c>
      <c r="G135" s="31">
        <v>1.1333089675277703</v>
      </c>
      <c r="H135" s="31">
        <v>3.1831037137622209</v>
      </c>
      <c r="I135" s="31">
        <v>1.72211825139636</v>
      </c>
      <c r="J135" s="31">
        <v>0.59002259403247448</v>
      </c>
      <c r="K135" s="31">
        <v>0.14842999660489936</v>
      </c>
      <c r="L135" s="31">
        <v>7.1529407401522684</v>
      </c>
      <c r="M135" s="31">
        <v>5.505341406912919</v>
      </c>
      <c r="N135" s="31">
        <v>3.7</v>
      </c>
      <c r="O135" s="32">
        <f>O132*1/4+O136*3/4</f>
        <v>39.69402472386988</v>
      </c>
      <c r="P135" s="31">
        <f t="shared" si="2"/>
        <v>0.8745329296900648</v>
      </c>
      <c r="Q135" s="31">
        <f t="shared" si="3"/>
        <v>0.33228174766990176</v>
      </c>
    </row>
    <row r="136" spans="1:17" ht="15.75" x14ac:dyDescent="0.25">
      <c r="A136" s="2">
        <v>1337</v>
      </c>
      <c r="B136" s="31">
        <v>1.9618941484186048</v>
      </c>
      <c r="C136" s="31">
        <v>0.53305525557899403</v>
      </c>
      <c r="D136" s="31">
        <v>8.6850260355402595E-2</v>
      </c>
      <c r="E136" s="31">
        <v>0.18897620519094499</v>
      </c>
      <c r="F136" s="31">
        <v>0.19110425310122986</v>
      </c>
      <c r="G136" s="31">
        <v>1.0483107949631876</v>
      </c>
      <c r="H136" s="31">
        <v>2.66899482480888</v>
      </c>
      <c r="I136" s="31">
        <v>1.5190017483639942</v>
      </c>
      <c r="J136" s="31">
        <v>0.5605923716347837</v>
      </c>
      <c r="K136" s="31">
        <v>9.9852906806930916E-2</v>
      </c>
      <c r="L136" s="31">
        <v>6.0150843011210453</v>
      </c>
      <c r="M136" s="31">
        <v>5.8723641673737799</v>
      </c>
      <c r="N136" s="31">
        <v>3.5125152625152625</v>
      </c>
      <c r="O136" s="31">
        <v>38.726906792162055</v>
      </c>
      <c r="P136" s="31">
        <f t="shared" si="2"/>
        <v>0.75412046072922578</v>
      </c>
      <c r="Q136" s="31">
        <f t="shared" si="3"/>
        <v>0.29785081229304</v>
      </c>
    </row>
    <row r="137" spans="1:17" ht="15.75" x14ac:dyDescent="0.25">
      <c r="A137" s="2">
        <v>1338</v>
      </c>
      <c r="B137" s="31">
        <v>1.9289939717054065</v>
      </c>
      <c r="C137" s="31">
        <v>0.48018092508199528</v>
      </c>
      <c r="D137" s="31">
        <v>7.7275587479534266E-2</v>
      </c>
      <c r="E137" s="31">
        <v>0.10866131798479335</v>
      </c>
      <c r="F137" s="31">
        <v>0.14584265088799719</v>
      </c>
      <c r="G137" s="31">
        <v>1.1333089675277703</v>
      </c>
      <c r="H137" s="31">
        <v>2.8989941483191619</v>
      </c>
      <c r="I137" s="31">
        <v>1.5476655124792085</v>
      </c>
      <c r="J137" s="31">
        <v>0.57744854054070016</v>
      </c>
      <c r="K137" s="31">
        <v>8.3660543540943641E-2</v>
      </c>
      <c r="L137" s="31">
        <v>6.8626829405048815</v>
      </c>
      <c r="M137" s="31">
        <v>4.4042731255303345</v>
      </c>
      <c r="N137" s="31">
        <v>3.3</v>
      </c>
      <c r="O137" s="31">
        <v>40.582219380888809</v>
      </c>
      <c r="P137" s="31">
        <f t="shared" si="2"/>
        <v>0.70829241778536889</v>
      </c>
      <c r="Q137" s="31">
        <f t="shared" si="3"/>
        <v>0.28419940173477343</v>
      </c>
    </row>
    <row r="138" spans="1:17" ht="15.75" x14ac:dyDescent="0.25">
      <c r="A138" s="2">
        <v>1339</v>
      </c>
      <c r="B138" s="31">
        <v>1.9812548544396096</v>
      </c>
      <c r="C138" s="31">
        <v>0.66621170178454503</v>
      </c>
      <c r="D138" s="31">
        <v>5.7996901716700064E-2</v>
      </c>
      <c r="E138" s="31">
        <v>0.17480298980162409</v>
      </c>
      <c r="F138" s="31">
        <v>0.1156683225177819</v>
      </c>
      <c r="G138" s="31">
        <v>1.1333089675277703</v>
      </c>
      <c r="H138" s="31">
        <v>2.4814022689778819</v>
      </c>
      <c r="I138" s="31">
        <v>1.3256959603158953</v>
      </c>
      <c r="J138" s="31">
        <v>0.51032247567198497</v>
      </c>
      <c r="K138" s="31">
        <v>0.10255163401792824</v>
      </c>
      <c r="L138" s="31">
        <v>5.9010491933154183</v>
      </c>
      <c r="M138" s="31">
        <v>5.8723641673737799</v>
      </c>
      <c r="N138" s="31">
        <v>2.9270960520960525</v>
      </c>
      <c r="O138" s="31">
        <v>38.726906792162055</v>
      </c>
      <c r="P138" s="31">
        <f t="shared" si="2"/>
        <v>0.84005735990218866</v>
      </c>
      <c r="Q138" s="31">
        <f t="shared" si="3"/>
        <v>0.28672515164552165</v>
      </c>
    </row>
    <row r="139" spans="1:17" ht="15.75" x14ac:dyDescent="0.25">
      <c r="A139" s="2">
        <v>1340</v>
      </c>
      <c r="B139" s="31">
        <v>1.8280128614855118</v>
      </c>
      <c r="C139" s="31">
        <v>0.50259496947299365</v>
      </c>
      <c r="D139" s="31">
        <v>8.0000588463614242E-2</v>
      </c>
      <c r="E139" s="31">
        <v>0.16535417954207682</v>
      </c>
      <c r="F139" s="31">
        <v>0.22630759345473248</v>
      </c>
      <c r="G139" s="31">
        <v>1.008695652173913</v>
      </c>
      <c r="H139" s="31">
        <v>2.8246208167223705</v>
      </c>
      <c r="I139" s="31">
        <v>1.6503851329910715</v>
      </c>
      <c r="J139" s="31">
        <v>0.60366338388888585</v>
      </c>
      <c r="K139" s="31">
        <v>0.11064781565092353</v>
      </c>
      <c r="L139" s="31">
        <v>6.2407050481075901</v>
      </c>
      <c r="M139" s="31">
        <v>4.7712958859911963</v>
      </c>
      <c r="N139" s="31">
        <v>2.8</v>
      </c>
      <c r="O139" s="31">
        <v>38.726906792162055</v>
      </c>
      <c r="P139" s="31">
        <f t="shared" si="2"/>
        <v>0.73016345906683167</v>
      </c>
      <c r="Q139" s="31">
        <f t="shared" si="3"/>
        <v>0.28862561604278575</v>
      </c>
    </row>
    <row r="140" spans="1:17" ht="15.75" x14ac:dyDescent="0.25">
      <c r="A140" s="2">
        <v>1341</v>
      </c>
      <c r="B140" s="31">
        <v>1.8471213659497716</v>
      </c>
      <c r="C140" s="31">
        <v>0.49315870950118557</v>
      </c>
      <c r="D140" s="31">
        <v>9.6786584078007762E-2</v>
      </c>
      <c r="E140" s="31">
        <v>0.14645655902298235</v>
      </c>
      <c r="F140" s="31">
        <v>0.19110425310122986</v>
      </c>
      <c r="G140" s="31">
        <v>0.93664596273291933</v>
      </c>
      <c r="H140" s="31">
        <v>2.7855836803000975</v>
      </c>
      <c r="I140" s="31">
        <v>1.3321774375359505</v>
      </c>
      <c r="J140" s="31">
        <v>0.67216418334580019</v>
      </c>
      <c r="K140" s="31">
        <v>0.11604527007292151</v>
      </c>
      <c r="L140" s="31">
        <v>4.9758741537770259</v>
      </c>
      <c r="M140" s="31">
        <v>5.3218300266824876</v>
      </c>
      <c r="N140" s="31">
        <v>2.8</v>
      </c>
      <c r="O140" s="31">
        <v>38.726906792162055</v>
      </c>
      <c r="P140" s="31">
        <f t="shared" si="2"/>
        <v>0.69933663405354385</v>
      </c>
      <c r="Q140" s="31">
        <f t="shared" si="3"/>
        <v>0.2755935501192317</v>
      </c>
    </row>
    <row r="141" spans="1:17" ht="15.75" x14ac:dyDescent="0.25">
      <c r="A141" s="2">
        <v>1342</v>
      </c>
      <c r="B141" s="31">
        <v>1.8591732670441958</v>
      </c>
      <c r="C141" s="31">
        <v>0.51632568044795391</v>
      </c>
      <c r="D141" s="31">
        <v>9.3064024376027829E-2</v>
      </c>
      <c r="E141" s="31">
        <v>0.1559053692825296</v>
      </c>
      <c r="F141" s="31">
        <v>0.17098795354091195</v>
      </c>
      <c r="G141" s="31">
        <v>0.90664717402221617</v>
      </c>
      <c r="H141" s="31">
        <v>2.4300191340605832</v>
      </c>
      <c r="I141" s="31">
        <v>1.3635180682756789</v>
      </c>
      <c r="J141" s="31">
        <v>0.63648670565204546</v>
      </c>
      <c r="K141" s="31">
        <v>0.11604527007292151</v>
      </c>
      <c r="L141" s="31">
        <v>5.3985212014213673</v>
      </c>
      <c r="M141" s="31">
        <v>4.4042731255303345</v>
      </c>
      <c r="N141" s="31">
        <v>2.8</v>
      </c>
      <c r="O141" s="31">
        <v>38.726906792162055</v>
      </c>
      <c r="P141" s="31">
        <f t="shared" si="2"/>
        <v>0.70747072885870232</v>
      </c>
      <c r="Q141" s="31">
        <f t="shared" si="3"/>
        <v>0.27467855441887634</v>
      </c>
    </row>
    <row r="142" spans="1:17" ht="15.75" x14ac:dyDescent="0.25">
      <c r="A142" s="2">
        <v>1343</v>
      </c>
      <c r="B142" s="31">
        <v>1.9210359711470173</v>
      </c>
      <c r="C142" s="31">
        <v>0.59659165800332703</v>
      </c>
      <c r="D142" s="31">
        <v>9.6786584078007762E-2</v>
      </c>
      <c r="E142" s="31">
        <v>0.20770659013022449</v>
      </c>
      <c r="F142" s="31">
        <v>0.18104599353100306</v>
      </c>
      <c r="G142" s="31">
        <v>0.90062111801242239</v>
      </c>
      <c r="H142" s="31">
        <v>2.4735919657837373</v>
      </c>
      <c r="I142" s="31">
        <v>1.2684957816768327</v>
      </c>
      <c r="J142" s="31">
        <v>0.63648670565204546</v>
      </c>
      <c r="K142" s="31">
        <v>0.11348983811206401</v>
      </c>
      <c r="L142" s="31">
        <v>5.8216758351393718</v>
      </c>
      <c r="M142" s="31">
        <v>5.0863508219620241</v>
      </c>
      <c r="N142" s="31">
        <v>2.7975785276670235</v>
      </c>
      <c r="O142" s="31">
        <v>38.726906792162055</v>
      </c>
      <c r="P142" s="31">
        <f t="shared" si="2"/>
        <v>0.77835401912368507</v>
      </c>
      <c r="Q142" s="31">
        <f t="shared" si="3"/>
        <v>0.30030442648626188</v>
      </c>
    </row>
    <row r="143" spans="1:17" ht="15.75" x14ac:dyDescent="0.25">
      <c r="A143" s="2">
        <v>1344</v>
      </c>
      <c r="B143" s="31">
        <v>1.8022216764283134</v>
      </c>
      <c r="C143" s="31">
        <v>0.43750420172572269</v>
      </c>
      <c r="D143" s="31">
        <v>0.10930724190427342</v>
      </c>
      <c r="E143" s="31">
        <v>0.15566514529288009</v>
      </c>
      <c r="F143" s="31">
        <v>0.2238874939585867</v>
      </c>
      <c r="G143" s="31">
        <v>0.90062111801242239</v>
      </c>
      <c r="H143" s="31">
        <v>2.6751632087289159</v>
      </c>
      <c r="I143" s="31">
        <v>1.292036730692588</v>
      </c>
      <c r="J143" s="31">
        <v>0.55151844915194637</v>
      </c>
      <c r="K143" s="31">
        <v>0.10127088212118424</v>
      </c>
      <c r="L143" s="31">
        <v>5.2409203601123808</v>
      </c>
      <c r="M143" s="31">
        <v>5.3747061870878658</v>
      </c>
      <c r="N143" s="31">
        <v>3.2</v>
      </c>
      <c r="O143" s="31">
        <v>37.347989596762872</v>
      </c>
      <c r="P143" s="31">
        <f t="shared" si="2"/>
        <v>0.6552674590243116</v>
      </c>
      <c r="Q143" s="31">
        <f t="shared" si="3"/>
        <v>0.28303955957046245</v>
      </c>
    </row>
    <row r="144" spans="1:17" ht="15.75" x14ac:dyDescent="0.25">
      <c r="A144" s="2">
        <v>1345</v>
      </c>
      <c r="B144" s="31">
        <v>1.7826568583448119</v>
      </c>
      <c r="C144" s="31">
        <v>0.45475598890772045</v>
      </c>
      <c r="D144" s="31">
        <v>8.4624959285637819E-2</v>
      </c>
      <c r="E144" s="31">
        <v>0.15435703482823404</v>
      </c>
      <c r="F144" s="31">
        <v>0.1571976084673295</v>
      </c>
      <c r="G144" s="31">
        <v>0.92569438356049816</v>
      </c>
      <c r="H144" s="31">
        <v>3.0107267388464782</v>
      </c>
      <c r="I144" s="31">
        <v>1.2085896898878308</v>
      </c>
      <c r="J144" s="31">
        <v>0.48219538298845244</v>
      </c>
      <c r="K144" s="31">
        <v>0.10041986630503985</v>
      </c>
      <c r="L144" s="31">
        <v>5.1335633292783225</v>
      </c>
      <c r="M144" s="31">
        <v>4.663348015267414</v>
      </c>
      <c r="N144" s="31">
        <v>3.2</v>
      </c>
      <c r="O144" s="32">
        <f>O143*9/10+O153*1/10</f>
        <v>36.470230976390631</v>
      </c>
      <c r="P144" s="31">
        <f t="shared" si="2"/>
        <v>0.66054166484413512</v>
      </c>
      <c r="Q144" s="31">
        <f t="shared" si="3"/>
        <v>0.26486936578197218</v>
      </c>
    </row>
    <row r="145" spans="1:17" ht="15.75" x14ac:dyDescent="0.25">
      <c r="A145" s="2">
        <v>1346</v>
      </c>
      <c r="B145" s="31">
        <v>1.7772621611921327</v>
      </c>
      <c r="C145" s="31">
        <v>0.64237973778272028</v>
      </c>
      <c r="D145" s="31">
        <v>9.8729121158214514E-2</v>
      </c>
      <c r="E145" s="31">
        <v>0.27637770009175705</v>
      </c>
      <c r="F145" s="31">
        <v>0.18101550065324615</v>
      </c>
      <c r="G145" s="31">
        <v>0.90062111801242239</v>
      </c>
      <c r="H145" s="31">
        <v>3.1584562858384522</v>
      </c>
      <c r="I145" s="31">
        <v>1.4963353730663664</v>
      </c>
      <c r="J145" s="31">
        <v>0.49508743870232386</v>
      </c>
      <c r="K145" s="31">
        <v>0.13115814245450885</v>
      </c>
      <c r="L145" s="31">
        <v>6.3429890995695395</v>
      </c>
      <c r="M145" s="31">
        <v>5.2851277506364021</v>
      </c>
      <c r="N145" s="31">
        <v>3.2</v>
      </c>
      <c r="O145" s="32">
        <f>O143*8/10+O153*2/10</f>
        <v>35.592472356018391</v>
      </c>
      <c r="P145" s="31">
        <f t="shared" si="2"/>
        <v>0.84804481617448046</v>
      </c>
      <c r="Q145" s="31">
        <f t="shared" si="3"/>
        <v>0.32767599625921429</v>
      </c>
    </row>
    <row r="146" spans="1:17" ht="15.75" x14ac:dyDescent="0.25">
      <c r="A146" s="2">
        <v>1347</v>
      </c>
      <c r="B146" s="31">
        <v>1.7579187282079436</v>
      </c>
      <c r="C146" s="31">
        <v>0.62611652417808894</v>
      </c>
      <c r="D146" s="31">
        <v>0.11283327087254537</v>
      </c>
      <c r="E146" s="31">
        <v>0.178582513905443</v>
      </c>
      <c r="F146" s="31">
        <v>0.26675954352151188</v>
      </c>
      <c r="G146" s="31">
        <v>0.86698136015874427</v>
      </c>
      <c r="H146" s="31">
        <v>3.4229381522464188</v>
      </c>
      <c r="I146" s="31">
        <v>1.5439297228609716</v>
      </c>
      <c r="J146" s="31">
        <v>0.5397743548343733</v>
      </c>
      <c r="K146" s="31">
        <v>0.16030439633328894</v>
      </c>
      <c r="L146" s="31">
        <v>5.1721725575715434</v>
      </c>
      <c r="M146" s="31">
        <v>3.9638458129773015</v>
      </c>
      <c r="N146" s="31">
        <v>4.2150183150183151</v>
      </c>
      <c r="O146" s="32">
        <f>O143*7/10+O153*3/10</f>
        <v>34.714713735646143</v>
      </c>
      <c r="P146" s="31">
        <f t="shared" si="2"/>
        <v>0.83427214403443128</v>
      </c>
      <c r="Q146" s="31">
        <f t="shared" si="3"/>
        <v>0.31708318815959985</v>
      </c>
    </row>
    <row r="147" spans="1:17" ht="15.75" x14ac:dyDescent="0.25">
      <c r="A147" s="2">
        <v>1348</v>
      </c>
      <c r="B147" s="31">
        <v>1.707324744438445</v>
      </c>
      <c r="C147" s="31">
        <v>0.47297126273447698</v>
      </c>
      <c r="D147" s="31">
        <v>0.1163593270327527</v>
      </c>
      <c r="E147" s="31">
        <v>0.1700785846718505</v>
      </c>
      <c r="F147" s="31">
        <v>0.24770528351516216</v>
      </c>
      <c r="G147" s="31">
        <v>0.90062111801242239</v>
      </c>
      <c r="H147" s="31">
        <v>3.0087755172585022</v>
      </c>
      <c r="I147" s="31">
        <v>1.3872670134230309</v>
      </c>
      <c r="J147" s="31">
        <v>0.60304112243533026</v>
      </c>
      <c r="K147" s="31">
        <v>0.11901387000501791</v>
      </c>
      <c r="L147" s="31">
        <v>5.6323892144804502</v>
      </c>
      <c r="M147" s="31">
        <v>5.2851277506364021</v>
      </c>
      <c r="N147" s="31">
        <v>3.1612637362637366</v>
      </c>
      <c r="O147" s="32">
        <f>O143*6/10+O153*4/10</f>
        <v>33.836955115273902</v>
      </c>
      <c r="P147" s="31">
        <f t="shared" si="2"/>
        <v>0.70375781342970234</v>
      </c>
      <c r="Q147" s="31">
        <f t="shared" si="3"/>
        <v>0.30217229509420468</v>
      </c>
    </row>
    <row r="148" spans="1:17" ht="15.75" x14ac:dyDescent="0.25">
      <c r="A148" s="2">
        <v>1349</v>
      </c>
      <c r="B148" s="31">
        <v>1.9215544512456331</v>
      </c>
      <c r="C148" s="31">
        <v>0.55574684992728018</v>
      </c>
      <c r="D148" s="31">
        <v>6.3468724062650306E-2</v>
      </c>
      <c r="E148" s="31">
        <v>0.22535412469020191</v>
      </c>
      <c r="F148" s="31">
        <v>0.13814334342995063</v>
      </c>
      <c r="G148" s="31">
        <v>0.90062111801242239</v>
      </c>
      <c r="H148" s="31">
        <v>3.0304171735863639</v>
      </c>
      <c r="I148" s="31">
        <v>1.0970823362217994</v>
      </c>
      <c r="J148" s="31">
        <v>0.62856886398074452</v>
      </c>
      <c r="K148" s="31">
        <v>0.1214427244949155</v>
      </c>
      <c r="L148" s="31">
        <v>4.8028525572234013</v>
      </c>
      <c r="M148" s="31">
        <v>5.2851277506364021</v>
      </c>
      <c r="N148" s="31">
        <v>3.8</v>
      </c>
      <c r="O148" s="32">
        <f>O143*5/10+O153*5/10</f>
        <v>32.959196494901661</v>
      </c>
      <c r="P148" s="31">
        <f t="shared" si="2"/>
        <v>0.75086291815783057</v>
      </c>
      <c r="Q148" s="31">
        <f t="shared" si="3"/>
        <v>0.26954688718074793</v>
      </c>
    </row>
    <row r="149" spans="1:17" ht="15.75" x14ac:dyDescent="0.25">
      <c r="A149" s="2">
        <v>1350</v>
      </c>
      <c r="B149" s="31">
        <v>3.6919019855882613</v>
      </c>
      <c r="C149" s="31">
        <v>0.72906475132279069</v>
      </c>
      <c r="D149" s="31">
        <v>0.1198853716636805</v>
      </c>
      <c r="E149" s="31">
        <v>0.25086591239097944</v>
      </c>
      <c r="F149" s="31">
        <v>0.21436039055153847</v>
      </c>
      <c r="G149" s="31">
        <v>0.90062111801242239</v>
      </c>
      <c r="H149" s="31">
        <v>2.6547014259364898</v>
      </c>
      <c r="I149" s="31">
        <v>1.2780430416299968</v>
      </c>
      <c r="J149" s="31">
        <v>0.61234778105874998</v>
      </c>
      <c r="K149" s="31">
        <v>0.1918795047019666</v>
      </c>
      <c r="L149" s="31">
        <v>7.4301706350521348</v>
      </c>
      <c r="M149" s="31">
        <v>4.8447004380833683</v>
      </c>
      <c r="N149" s="31">
        <v>4.4125972985347994</v>
      </c>
      <c r="O149" s="32">
        <f>O143*4/10+O153*6/10</f>
        <v>32.081437874529421</v>
      </c>
      <c r="P149" s="31">
        <f t="shared" si="2"/>
        <v>0.95331470540875107</v>
      </c>
      <c r="Q149" s="31">
        <f t="shared" si="3"/>
        <v>0.36427385042200644</v>
      </c>
    </row>
    <row r="150" spans="1:17" ht="15.75" x14ac:dyDescent="0.25">
      <c r="A150" s="2">
        <v>1351</v>
      </c>
      <c r="B150" s="31">
        <v>3.4292707184324311</v>
      </c>
      <c r="C150" s="31">
        <v>0.81585762726419153</v>
      </c>
      <c r="D150" s="31">
        <v>0.1656857466379561</v>
      </c>
      <c r="E150" s="31">
        <v>0.27900531867517042</v>
      </c>
      <c r="F150" s="31">
        <v>0.28296253906876062</v>
      </c>
      <c r="G150" s="31">
        <v>0.90062111801242239</v>
      </c>
      <c r="H150" s="31">
        <v>2.4492901371329561</v>
      </c>
      <c r="I150" s="31">
        <v>1.1425366086071143</v>
      </c>
      <c r="J150" s="31">
        <v>0.50654691352166425</v>
      </c>
      <c r="K150" s="31">
        <v>0.21614075910106373</v>
      </c>
      <c r="L150" s="31">
        <v>7.9040665143332394</v>
      </c>
      <c r="M150" s="31">
        <v>4.5527317702111327</v>
      </c>
      <c r="N150" s="31">
        <v>4.3</v>
      </c>
      <c r="O150" s="32">
        <f>O143*3/10+O153*7/10</f>
        <v>31.203679254157173</v>
      </c>
      <c r="P150" s="31">
        <f t="shared" si="2"/>
        <v>1.0328141743243662</v>
      </c>
      <c r="Q150" s="31">
        <f t="shared" si="3"/>
        <v>0.41186537061692274</v>
      </c>
    </row>
    <row r="151" spans="1:17" ht="15.75" x14ac:dyDescent="0.25">
      <c r="A151" s="2">
        <v>1352</v>
      </c>
      <c r="B151" s="31">
        <v>3.0603577473777537</v>
      </c>
      <c r="C151" s="31">
        <v>0.64544763625282797</v>
      </c>
      <c r="D151" s="31">
        <v>0.17280674715606467</v>
      </c>
      <c r="E151" s="31">
        <v>0.30958124400943571</v>
      </c>
      <c r="F151" s="31">
        <v>0.30830252289322063</v>
      </c>
      <c r="G151" s="31">
        <v>1.0811003521697493</v>
      </c>
      <c r="H151" s="31">
        <v>2.1338870925105504</v>
      </c>
      <c r="I151" s="31">
        <v>1.921647874327628</v>
      </c>
      <c r="J151" s="31">
        <v>0.52870543458975949</v>
      </c>
      <c r="K151" s="31">
        <v>0.15282679936438859</v>
      </c>
      <c r="L151" s="31">
        <v>8.4628049723880459</v>
      </c>
      <c r="M151" s="31">
        <v>4.7506766297855298</v>
      </c>
      <c r="N151" s="31">
        <v>4.3</v>
      </c>
      <c r="O151" s="32">
        <f>O143*2/10+O153*8/10</f>
        <v>30.325920633784932</v>
      </c>
      <c r="P151" s="31">
        <f t="shared" si="2"/>
        <v>0.91029400273250427</v>
      </c>
      <c r="Q151" s="31">
        <f t="shared" si="3"/>
        <v>0.40772338140894021</v>
      </c>
    </row>
    <row r="152" spans="1:17" ht="15.75" x14ac:dyDescent="0.25">
      <c r="A152" s="2">
        <v>1353</v>
      </c>
      <c r="B152" s="31">
        <v>2.821652256794672</v>
      </c>
      <c r="C152" s="31">
        <v>0.47850488179214934</v>
      </c>
      <c r="D152" s="31">
        <v>0.1594334990853474</v>
      </c>
      <c r="E152" s="31">
        <v>0.11848171067027788</v>
      </c>
      <c r="F152" s="31">
        <v>0.29563261505914035</v>
      </c>
      <c r="G152" s="31">
        <v>0.91683422092134237</v>
      </c>
      <c r="H152" s="31">
        <v>2.7640227663954473</v>
      </c>
      <c r="I152" s="31">
        <v>1.5479695211860325</v>
      </c>
      <c r="J152" s="31">
        <v>0.80799109897837162</v>
      </c>
      <c r="K152" s="31">
        <v>0.1178949595096709</v>
      </c>
      <c r="L152" s="31">
        <v>9.2784784728180583</v>
      </c>
      <c r="M152" s="31">
        <v>5.0475939191471255</v>
      </c>
      <c r="N152" s="31">
        <v>4.2623780713668351</v>
      </c>
      <c r="O152" s="32">
        <f>O143*1/10+O153*9/10</f>
        <v>29.448162013412695</v>
      </c>
      <c r="P152" s="31">
        <f t="shared" si="2"/>
        <v>0.76544469237175183</v>
      </c>
      <c r="Q152" s="31">
        <f t="shared" si="3"/>
        <v>0.37771060991454131</v>
      </c>
    </row>
    <row r="153" spans="1:17" ht="15.75" x14ac:dyDescent="0.25">
      <c r="A153" s="2">
        <v>1354</v>
      </c>
      <c r="B153" s="31">
        <v>2.9503591834407823</v>
      </c>
      <c r="C153" s="31">
        <v>0.54058715786860156</v>
      </c>
      <c r="D153" s="31">
        <v>9.0658264433994648E-2</v>
      </c>
      <c r="E153" s="31">
        <v>0.1414136546709768</v>
      </c>
      <c r="F153" s="31">
        <v>0.143592943882692</v>
      </c>
      <c r="G153" s="31">
        <v>0.91683422092134237</v>
      </c>
      <c r="H153" s="31">
        <v>2.6376752514131732</v>
      </c>
      <c r="I153" s="31">
        <v>1.3859669928718898</v>
      </c>
      <c r="J153" s="31">
        <v>0.54751975451437784</v>
      </c>
      <c r="K153" s="31">
        <v>0.1178949595096709</v>
      </c>
      <c r="L153" s="31">
        <v>9.1245444568474028</v>
      </c>
      <c r="M153" s="31">
        <v>4.9981077042535258</v>
      </c>
      <c r="N153" s="31">
        <v>4.0999999999999996</v>
      </c>
      <c r="O153" s="31">
        <v>28.570403393040451</v>
      </c>
      <c r="P153" s="31">
        <f t="shared" si="2"/>
        <v>0.79050320098839455</v>
      </c>
      <c r="Q153" s="31">
        <f t="shared" si="3"/>
        <v>0.33246592854165036</v>
      </c>
    </row>
    <row r="154" spans="1:17" ht="15.75" x14ac:dyDescent="0.25">
      <c r="A154" s="2">
        <v>1355</v>
      </c>
      <c r="B154" s="31">
        <v>2.8553294201400439</v>
      </c>
      <c r="C154" s="31">
        <v>0.5763371779790416</v>
      </c>
      <c r="D154" s="31">
        <v>9.378441601551063E-2</v>
      </c>
      <c r="E154" s="31">
        <v>0.15287962667132626</v>
      </c>
      <c r="F154" s="31">
        <v>0.15626284888501782</v>
      </c>
      <c r="G154" s="31">
        <v>0.91683422092134237</v>
      </c>
      <c r="H154" s="31">
        <v>2.4530916883575462</v>
      </c>
      <c r="I154" s="31">
        <v>1.351066912416901</v>
      </c>
      <c r="J154" s="31">
        <v>0.61187354928266413</v>
      </c>
      <c r="K154" s="31">
        <v>0.1178949595096709</v>
      </c>
      <c r="L154" s="31">
        <v>11.205112817350999</v>
      </c>
      <c r="M154" s="31">
        <v>5.0475939191471255</v>
      </c>
      <c r="N154" s="31">
        <v>4.0999999999999996</v>
      </c>
      <c r="O154" s="32">
        <f>(O$153+O$169)/2</f>
        <v>30.284627831702391</v>
      </c>
      <c r="P154" s="31">
        <f t="shared" si="2"/>
        <v>0.84466853137282794</v>
      </c>
      <c r="Q154" s="31">
        <f t="shared" si="3"/>
        <v>0.36778711324565166</v>
      </c>
    </row>
    <row r="155" spans="1:17" ht="15.75" x14ac:dyDescent="0.25">
      <c r="A155" s="2">
        <v>1356</v>
      </c>
      <c r="B155" s="31">
        <v>2.9947007799189378</v>
      </c>
      <c r="C155" s="31">
        <v>0.57924215995393968</v>
      </c>
      <c r="D155" s="31">
        <v>9.6910561004238796E-2</v>
      </c>
      <c r="E155" s="31">
        <v>0.2560733746744715</v>
      </c>
      <c r="F155" s="31">
        <v>0.19849611300558764</v>
      </c>
      <c r="G155" s="31">
        <v>1.0085176430134764</v>
      </c>
      <c r="H155" s="31">
        <v>2.6235457502604898</v>
      </c>
      <c r="I155" s="31">
        <v>1.4545162713850968</v>
      </c>
      <c r="J155" s="31">
        <v>0.55967890891290906</v>
      </c>
      <c r="K155" s="31">
        <v>0.14846031938255019</v>
      </c>
      <c r="L155" s="31">
        <v>11.5399943985449</v>
      </c>
      <c r="M155" s="31">
        <v>5</v>
      </c>
      <c r="N155" s="31">
        <v>4.0847789850598843</v>
      </c>
      <c r="O155" s="32">
        <f t="shared" ref="O155:O168" si="4">(O$153+O$169)/2</f>
        <v>30.284627831702391</v>
      </c>
      <c r="P155" s="31">
        <f t="shared" si="2"/>
        <v>0.88633098918313236</v>
      </c>
      <c r="Q155" s="31">
        <f t="shared" si="3"/>
        <v>0.3890547531916646</v>
      </c>
    </row>
    <row r="156" spans="1:17" ht="15.75" x14ac:dyDescent="0.25">
      <c r="A156" s="2">
        <v>1357</v>
      </c>
      <c r="B156" s="31">
        <v>2.9270963359715809</v>
      </c>
      <c r="C156" s="31">
        <v>0.62726807163572351</v>
      </c>
      <c r="D156" s="31">
        <v>0.13446929750553563</v>
      </c>
      <c r="E156" s="31">
        <v>0.19492152400594098</v>
      </c>
      <c r="F156" s="31">
        <v>0.32097252196141074</v>
      </c>
      <c r="G156" s="31">
        <v>0.91683422092134237</v>
      </c>
      <c r="H156" s="31">
        <v>2.5653564674414588</v>
      </c>
      <c r="I156" s="31">
        <v>1.63529576794913</v>
      </c>
      <c r="J156" s="32">
        <f>J155*2/3+J158*1/3</f>
        <v>0.57286193573210409</v>
      </c>
      <c r="K156" s="31">
        <v>0.13536087943702974</v>
      </c>
      <c r="L156" s="31">
        <v>10.21541113562313</v>
      </c>
      <c r="M156" s="31">
        <v>5</v>
      </c>
      <c r="N156" s="31">
        <v>3.5</v>
      </c>
      <c r="O156" s="32">
        <f t="shared" si="4"/>
        <v>30.284627831702391</v>
      </c>
      <c r="P156" s="31">
        <f t="shared" si="2"/>
        <v>0.89209726850346505</v>
      </c>
      <c r="Q156" s="31">
        <f t="shared" si="3"/>
        <v>0.39900414558402719</v>
      </c>
    </row>
    <row r="157" spans="1:17" ht="15.75" x14ac:dyDescent="0.25">
      <c r="A157" s="2">
        <v>1358</v>
      </c>
      <c r="B157" s="31">
        <v>2.6343156161413401</v>
      </c>
      <c r="C157" s="31">
        <v>0.55230079486415862</v>
      </c>
      <c r="D157" s="31">
        <v>0.1281719730523731</v>
      </c>
      <c r="E157" s="31">
        <v>0.12994768267062734</v>
      </c>
      <c r="F157" s="31">
        <v>0.24917601096636477</v>
      </c>
      <c r="G157" s="31">
        <v>0.91683422092134237</v>
      </c>
      <c r="H157" s="31">
        <v>2.6107928329702599</v>
      </c>
      <c r="I157" s="31">
        <v>1.6847722404864003</v>
      </c>
      <c r="J157" s="32">
        <f>J155*1/3+J158*2/3</f>
        <v>0.58604496255129901</v>
      </c>
      <c r="K157" s="31">
        <v>0.12444467948243114</v>
      </c>
      <c r="L157" s="31">
        <v>11.430883548897826</v>
      </c>
      <c r="M157" s="31">
        <v>4.7506766297855298</v>
      </c>
      <c r="N157" s="31">
        <v>3.5</v>
      </c>
      <c r="O157" s="32">
        <f t="shared" si="4"/>
        <v>30.284627831702391</v>
      </c>
      <c r="P157" s="31">
        <f t="shared" si="2"/>
        <v>0.83886627840625472</v>
      </c>
      <c r="Q157" s="31">
        <f t="shared" si="3"/>
        <v>0.39097009112464837</v>
      </c>
    </row>
    <row r="158" spans="1:17" ht="15.75" x14ac:dyDescent="0.25">
      <c r="A158" s="2">
        <v>1359</v>
      </c>
      <c r="B158" s="31">
        <v>2.8144113280879099</v>
      </c>
      <c r="C158" s="31">
        <v>0.57455670515571688</v>
      </c>
      <c r="D158" s="31">
        <v>0.1031628597005053</v>
      </c>
      <c r="E158" s="31">
        <v>0.17581157067202521</v>
      </c>
      <c r="F158" s="31">
        <v>0.19427283132113082</v>
      </c>
      <c r="G158" s="31">
        <v>1.222445627895123</v>
      </c>
      <c r="H158" s="31">
        <v>2.5800764818657931</v>
      </c>
      <c r="I158" s="31">
        <v>1.3629824625322102</v>
      </c>
      <c r="J158" s="31">
        <v>0.59922798937049404</v>
      </c>
      <c r="K158" s="31">
        <v>0.13972735941887077</v>
      </c>
      <c r="L158" s="31">
        <v>11.038563070112385</v>
      </c>
      <c r="M158" s="31">
        <v>5.1465663489343232</v>
      </c>
      <c r="N158" s="31">
        <v>3.5</v>
      </c>
      <c r="O158" s="32">
        <f t="shared" si="4"/>
        <v>30.284627831702391</v>
      </c>
      <c r="P158" s="31">
        <f t="shared" si="2"/>
        <v>0.87635105766263299</v>
      </c>
      <c r="Q158" s="31">
        <f t="shared" si="3"/>
        <v>0.37903444005840331</v>
      </c>
    </row>
    <row r="159" spans="1:17" ht="15.75" x14ac:dyDescent="0.25">
      <c r="A159" s="2">
        <v>1360</v>
      </c>
      <c r="B159" s="31">
        <v>2.7452287917705962</v>
      </c>
      <c r="C159" s="31">
        <v>0.59564125174771954</v>
      </c>
      <c r="D159" s="31">
        <v>8.8648020390433679E-2</v>
      </c>
      <c r="E159" s="31">
        <v>0.23696342134055576</v>
      </c>
      <c r="F159" s="31">
        <v>0.17315610316911451</v>
      </c>
      <c r="G159" s="31">
        <v>1.0447204968944099</v>
      </c>
      <c r="H159" s="31">
        <v>3.2498093810215316</v>
      </c>
      <c r="I159" s="31">
        <v>1.5068598045443222</v>
      </c>
      <c r="J159" s="31">
        <v>0.53930519887779182</v>
      </c>
      <c r="K159" s="31">
        <v>0.1746591992735885</v>
      </c>
      <c r="L159" s="31">
        <v>10.541404364859284</v>
      </c>
      <c r="M159" s="31">
        <v>4.7506766297855298</v>
      </c>
      <c r="N159" s="31">
        <v>3.5</v>
      </c>
      <c r="O159" s="32">
        <f t="shared" si="4"/>
        <v>30.284627831702391</v>
      </c>
      <c r="P159" s="31">
        <f t="shared" si="2"/>
        <v>0.90051834673770748</v>
      </c>
      <c r="Q159" s="31">
        <f t="shared" si="3"/>
        <v>0.37176515746826805</v>
      </c>
    </row>
    <row r="160" spans="1:17" ht="15.75" x14ac:dyDescent="0.25">
      <c r="A160" s="2">
        <v>1361</v>
      </c>
      <c r="B160" s="31">
        <v>2.9193915463762039</v>
      </c>
      <c r="C160" s="31">
        <v>0.58987121628729877</v>
      </c>
      <c r="D160" s="31">
        <v>0.11254125906456473</v>
      </c>
      <c r="E160" s="31">
        <v>0.25225138400768837</v>
      </c>
      <c r="F160" s="31">
        <v>0.23650598593041328</v>
      </c>
      <c r="G160" s="31">
        <v>0.91683422092134237</v>
      </c>
      <c r="H160" s="31">
        <v>2.8341380230142805</v>
      </c>
      <c r="I160" s="31">
        <v>1.8031564018811455</v>
      </c>
      <c r="J160" s="31">
        <v>0.59922798937049404</v>
      </c>
      <c r="K160" s="31">
        <v>0.25543907893762252</v>
      </c>
      <c r="L160" s="31">
        <v>11.228429110758185</v>
      </c>
      <c r="M160" s="31">
        <v>5.3445112085087212</v>
      </c>
      <c r="N160" s="31">
        <v>2.9007850763468745</v>
      </c>
      <c r="O160" s="32">
        <f t="shared" si="4"/>
        <v>30.284627831702391</v>
      </c>
      <c r="P160" s="31">
        <f t="shared" si="2"/>
        <v>0.94148402073864146</v>
      </c>
      <c r="Q160" s="31">
        <f t="shared" si="3"/>
        <v>0.39512270365813401</v>
      </c>
    </row>
    <row r="161" spans="1:17" ht="15.75" x14ac:dyDescent="0.25">
      <c r="A161" s="2">
        <v>1362</v>
      </c>
      <c r="B161" s="31">
        <v>2.9312161935788135</v>
      </c>
      <c r="C161" s="31">
        <v>0.7081789499424247</v>
      </c>
      <c r="D161" s="31">
        <v>0.12191973296030428</v>
      </c>
      <c r="E161" s="31">
        <v>0.30575925334265253</v>
      </c>
      <c r="F161" s="31">
        <v>0.24072940891233177</v>
      </c>
      <c r="G161" s="31">
        <v>0.91683373913043476</v>
      </c>
      <c r="H161" s="31">
        <v>2.567601623167111</v>
      </c>
      <c r="I161" s="31">
        <v>1.5004279776071738</v>
      </c>
      <c r="J161" s="31">
        <v>0.56926652978033376</v>
      </c>
      <c r="K161" s="31">
        <v>0.20085807916462672</v>
      </c>
      <c r="L161" s="31">
        <v>9.7364412455174474</v>
      </c>
      <c r="M161" s="31">
        <v>4.7506766297855298</v>
      </c>
      <c r="N161" s="31">
        <v>3.5</v>
      </c>
      <c r="O161" s="32">
        <f t="shared" si="4"/>
        <v>30.284627831702391</v>
      </c>
      <c r="P161" s="31">
        <f t="shared" si="2"/>
        <v>0.97540963177213558</v>
      </c>
      <c r="Q161" s="31">
        <f t="shared" si="3"/>
        <v>0.39713322979342103</v>
      </c>
    </row>
    <row r="162" spans="1:17" ht="15.75" x14ac:dyDescent="0.25">
      <c r="A162" s="2">
        <v>1363</v>
      </c>
      <c r="B162" s="31">
        <v>2.9876398265799771</v>
      </c>
      <c r="C162" s="31">
        <v>0.76440440752109828</v>
      </c>
      <c r="D162" s="31">
        <v>0.13129817761341631</v>
      </c>
      <c r="E162" s="31">
        <v>0.22931944000698942</v>
      </c>
      <c r="F162" s="31">
        <v>0.29563261505914035</v>
      </c>
      <c r="G162" s="31">
        <v>0.91683373913043476</v>
      </c>
      <c r="H162" s="31">
        <v>2.9575822958235736</v>
      </c>
      <c r="I162" s="31">
        <v>1.158274254591285</v>
      </c>
      <c r="J162" s="32">
        <f>AVERAGE(J161,J163)</f>
        <v>0.53151518393777208</v>
      </c>
      <c r="K162" s="31">
        <v>0.15719327934622962</v>
      </c>
      <c r="L162" s="31">
        <v>11.778098831529338</v>
      </c>
      <c r="M162" s="31">
        <v>4.948621489359927</v>
      </c>
      <c r="N162" s="31">
        <v>3.5</v>
      </c>
      <c r="O162" s="32">
        <f t="shared" si="4"/>
        <v>30.284627831702391</v>
      </c>
      <c r="P162" s="31">
        <f t="shared" si="2"/>
        <v>1.0225352658605087</v>
      </c>
      <c r="Q162" s="31">
        <f t="shared" si="3"/>
        <v>0.43935399007568332</v>
      </c>
    </row>
    <row r="163" spans="1:17" ht="15.75" x14ac:dyDescent="0.25">
      <c r="A163" s="2">
        <v>1364</v>
      </c>
      <c r="B163" s="31">
        <v>3.2092479302128702</v>
      </c>
      <c r="C163" s="31">
        <v>0.7052739679675265</v>
      </c>
      <c r="D163" s="31">
        <v>0.11879364374292374</v>
      </c>
      <c r="E163" s="31">
        <v>0.22931944000698942</v>
      </c>
      <c r="F163" s="31">
        <v>0.24917601096636477</v>
      </c>
      <c r="G163" s="31">
        <v>0.91683422092134237</v>
      </c>
      <c r="H163" s="31">
        <v>2.9038845557076987</v>
      </c>
      <c r="I163" s="31">
        <v>1.2635521052510619</v>
      </c>
      <c r="J163" s="31">
        <v>0.49376383809521035</v>
      </c>
      <c r="K163" s="31">
        <v>0.15719327934622962</v>
      </c>
      <c r="L163" s="31">
        <v>11.186673185745741</v>
      </c>
      <c r="M163" s="31">
        <v>5.3445112085087212</v>
      </c>
      <c r="N163" s="31">
        <v>3.5</v>
      </c>
      <c r="O163" s="32">
        <f t="shared" si="4"/>
        <v>30.284627831702391</v>
      </c>
      <c r="P163" s="31">
        <f t="shared" si="2"/>
        <v>0.97130070911758881</v>
      </c>
      <c r="Q163" s="31">
        <f t="shared" si="3"/>
        <v>0.41410193473167384</v>
      </c>
    </row>
    <row r="164" spans="1:17" ht="15.75" x14ac:dyDescent="0.25">
      <c r="A164" s="2">
        <v>1365</v>
      </c>
      <c r="B164" s="31">
        <v>3.2296330373037563</v>
      </c>
      <c r="C164" s="31">
        <v>0.6256212363977387</v>
      </c>
      <c r="D164" s="31">
        <v>0.1031628597005053</v>
      </c>
      <c r="E164" s="31">
        <v>0.16816758933845888</v>
      </c>
      <c r="F164" s="31">
        <v>0.19427283132113082</v>
      </c>
      <c r="G164" s="31">
        <v>0.91683422092134237</v>
      </c>
      <c r="H164" s="31">
        <v>2.9219518730099741</v>
      </c>
      <c r="I164" s="31">
        <v>1.3951496504353658</v>
      </c>
      <c r="J164" s="31">
        <v>0.59922798937049404</v>
      </c>
      <c r="K164" s="31">
        <v>0.10261227957323389</v>
      </c>
      <c r="L164" s="31">
        <v>10.446124785224649</v>
      </c>
      <c r="M164" s="31">
        <v>4.7506766297855298</v>
      </c>
      <c r="N164" s="31">
        <v>3.5</v>
      </c>
      <c r="O164" s="32">
        <f t="shared" si="4"/>
        <v>30.284627831702391</v>
      </c>
      <c r="P164" s="31">
        <f t="shared" si="2"/>
        <v>0.86699772305457656</v>
      </c>
      <c r="Q164" s="31">
        <f t="shared" si="3"/>
        <v>0.37378918952264639</v>
      </c>
    </row>
    <row r="165" spans="1:17" ht="15.75" x14ac:dyDescent="0.25">
      <c r="A165" s="2">
        <v>1366</v>
      </c>
      <c r="B165" s="31">
        <v>3.2785121938033552</v>
      </c>
      <c r="C165" s="31">
        <v>0.66366712935930794</v>
      </c>
      <c r="D165" s="31">
        <v>0.10003669829834129</v>
      </c>
      <c r="E165" s="31">
        <v>0.18345555200559152</v>
      </c>
      <c r="F165" s="31">
        <v>0.17315610316911451</v>
      </c>
      <c r="G165" s="31">
        <v>0.93664596273291933</v>
      </c>
      <c r="H165" s="31">
        <v>2.9035872131533926</v>
      </c>
      <c r="I165" s="31">
        <v>1.3950811502692224</v>
      </c>
      <c r="J165" s="31">
        <v>0.51893137155156177</v>
      </c>
      <c r="K165" s="31">
        <v>0.14191059940978998</v>
      </c>
      <c r="L165" s="31">
        <v>10.355674969570293</v>
      </c>
      <c r="M165" s="31">
        <v>5.9383457872319125</v>
      </c>
      <c r="N165" s="31">
        <v>3.7887805078816319</v>
      </c>
      <c r="O165" s="32">
        <f t="shared" si="4"/>
        <v>30.284627831702391</v>
      </c>
      <c r="P165" s="31">
        <f t="shared" si="2"/>
        <v>0.92327369247506219</v>
      </c>
      <c r="Q165" s="31">
        <f t="shared" si="3"/>
        <v>0.38039596209804089</v>
      </c>
    </row>
    <row r="166" spans="1:17" ht="15.75" x14ac:dyDescent="0.25">
      <c r="A166" s="2">
        <v>1367</v>
      </c>
      <c r="B166" s="31">
        <v>3.0553960374207589</v>
      </c>
      <c r="C166" s="31">
        <v>0.77026122601887681</v>
      </c>
      <c r="D166" s="31">
        <v>0.11566740813528542</v>
      </c>
      <c r="E166" s="31">
        <v>0.15287962667132626</v>
      </c>
      <c r="F166" s="31">
        <v>0.24917601096636477</v>
      </c>
      <c r="G166" s="31">
        <v>0.9626759319674093</v>
      </c>
      <c r="H166" s="31">
        <v>2.8596405714851021</v>
      </c>
      <c r="I166" s="32">
        <f>AVERAGE(I165,I167)</f>
        <v>1.3951154003522941</v>
      </c>
      <c r="J166" s="31">
        <v>0.53930519887779182</v>
      </c>
      <c r="K166" s="31">
        <v>0.15719327934622962</v>
      </c>
      <c r="L166" s="31">
        <v>9.4758520750007307</v>
      </c>
      <c r="M166" s="31">
        <v>5.9383457872319125</v>
      </c>
      <c r="N166" s="31">
        <v>3.5</v>
      </c>
      <c r="O166" s="32">
        <f t="shared" si="4"/>
        <v>30.284627831702391</v>
      </c>
      <c r="P166" s="31">
        <f t="shared" si="2"/>
        <v>0.99888247182533407</v>
      </c>
      <c r="Q166" s="31">
        <f t="shared" si="3"/>
        <v>0.39293326951913682</v>
      </c>
    </row>
    <row r="167" spans="1:17" ht="15.75" x14ac:dyDescent="0.25">
      <c r="A167" s="2">
        <v>1368</v>
      </c>
      <c r="B167" s="31">
        <v>3.2404772555056991</v>
      </c>
      <c r="C167" s="31">
        <v>0.65959078368485402</v>
      </c>
      <c r="D167" s="31">
        <v>0.11879364374292374</v>
      </c>
      <c r="E167" s="31">
        <v>0.25225138400768837</v>
      </c>
      <c r="F167" s="31">
        <v>0.25762254713547239</v>
      </c>
      <c r="G167" s="31">
        <v>0.96267535403726712</v>
      </c>
      <c r="H167" s="31">
        <v>3.1859220431668174</v>
      </c>
      <c r="I167" s="31">
        <v>1.3951496504353658</v>
      </c>
      <c r="J167" s="31">
        <v>0.53930519887779182</v>
      </c>
      <c r="K167" s="31">
        <v>0.15719327934622962</v>
      </c>
      <c r="L167" s="31">
        <v>10.275492341531674</v>
      </c>
      <c r="M167" s="31">
        <v>5.6414284978703169</v>
      </c>
      <c r="N167" s="31">
        <v>3.3151829443964278</v>
      </c>
      <c r="O167" s="32">
        <f t="shared" si="4"/>
        <v>30.284627831702391</v>
      </c>
      <c r="P167" s="31">
        <f t="shared" si="2"/>
        <v>0.93838419011400442</v>
      </c>
      <c r="Q167" s="31">
        <f t="shared" si="3"/>
        <v>0.4019552075076489</v>
      </c>
    </row>
    <row r="168" spans="1:17" ht="15.75" x14ac:dyDescent="0.25">
      <c r="A168" s="2">
        <v>1369</v>
      </c>
      <c r="B168" s="31">
        <v>3.0336706441442121</v>
      </c>
      <c r="C168" s="31">
        <v>0.9529939631495663</v>
      </c>
      <c r="D168" s="31">
        <v>0.12191973296030428</v>
      </c>
      <c r="E168" s="31">
        <v>0.35926712267761673</v>
      </c>
      <c r="F168" s="31">
        <v>0.2660692246846485</v>
      </c>
      <c r="G168" s="31">
        <v>0.9626759319674093</v>
      </c>
      <c r="H168" s="31">
        <v>3.1243930571977723</v>
      </c>
      <c r="I168" s="31">
        <v>1.158274254591285</v>
      </c>
      <c r="J168" s="31">
        <v>0.61960169386592767</v>
      </c>
      <c r="K168" s="31">
        <v>0.22924019904658421</v>
      </c>
      <c r="L168" s="31">
        <v>11.951989808470023</v>
      </c>
      <c r="M168" s="31">
        <v>4.948621489359927</v>
      </c>
      <c r="N168" s="31">
        <v>4.7359756348520401</v>
      </c>
      <c r="O168" s="32">
        <f t="shared" si="4"/>
        <v>30.284627831702391</v>
      </c>
      <c r="P168" s="31">
        <f t="shared" si="2"/>
        <v>1.220405884886872</v>
      </c>
      <c r="Q168" s="31">
        <f t="shared" si="3"/>
        <v>0.47456598243420883</v>
      </c>
    </row>
    <row r="169" spans="1:17" ht="15.75" x14ac:dyDescent="0.25">
      <c r="A169" s="2">
        <v>1370</v>
      </c>
      <c r="B169" s="31">
        <v>3.1130807167129624</v>
      </c>
      <c r="C169" s="31">
        <v>0.81421079202620672</v>
      </c>
      <c r="D169" s="31">
        <v>0.18131645986619413</v>
      </c>
      <c r="E169" s="31">
        <v>0.28664930000873673</v>
      </c>
      <c r="F169" s="31">
        <v>0.44767186421632044</v>
      </c>
      <c r="G169" s="31">
        <v>0.93664596273291933</v>
      </c>
      <c r="H169" s="31">
        <v>4.2172448792911856</v>
      </c>
      <c r="I169" s="31">
        <v>1.2503387140115616</v>
      </c>
      <c r="J169" s="31">
        <v>0.61960169386592767</v>
      </c>
      <c r="K169" s="31">
        <v>0.1746591992735885</v>
      </c>
      <c r="L169" s="31">
        <v>10.962298489032518</v>
      </c>
      <c r="M169" s="31">
        <v>5.1465663489343232</v>
      </c>
      <c r="N169" s="31">
        <v>4.7359756348520401</v>
      </c>
      <c r="O169" s="31">
        <v>31.998852270364331</v>
      </c>
      <c r="P169" s="31">
        <f t="shared" si="2"/>
        <v>1.1030724833349197</v>
      </c>
      <c r="Q169" s="31">
        <f t="shared" si="3"/>
        <v>0.49533422310100567</v>
      </c>
    </row>
    <row r="170" spans="1:17" ht="15.75" x14ac:dyDescent="0.25">
      <c r="A170" s="2">
        <v>1371</v>
      </c>
      <c r="B170" s="31">
        <v>3.2234177833277409</v>
      </c>
      <c r="C170" s="31">
        <v>0.6771612391781896</v>
      </c>
      <c r="D170" s="31">
        <v>0.13129817761341631</v>
      </c>
      <c r="E170" s="31">
        <v>0.20638749600629047</v>
      </c>
      <c r="F170" s="31">
        <v>0.26184599303809059</v>
      </c>
      <c r="G170" s="31">
        <v>0.91683422092134237</v>
      </c>
      <c r="H170" s="31">
        <v>2.6949133255239532</v>
      </c>
      <c r="I170" s="31">
        <v>1.1976996824251773</v>
      </c>
      <c r="J170" s="31">
        <v>0.59922798937049404</v>
      </c>
      <c r="K170" s="31">
        <v>0.10697875955507229</v>
      </c>
      <c r="L170" s="31">
        <v>10.602802740881549</v>
      </c>
      <c r="M170" s="31">
        <v>4.7506766297855298</v>
      </c>
      <c r="N170" s="31">
        <v>4.7359756348520401</v>
      </c>
      <c r="O170" s="32">
        <f>(O$169+O$225)/2</f>
        <v>31.4216491866555</v>
      </c>
      <c r="P170" s="31">
        <f t="shared" si="2"/>
        <v>0.91903335598563984</v>
      </c>
      <c r="Q170" s="31">
        <f t="shared" si="3"/>
        <v>0.40929671942796664</v>
      </c>
    </row>
    <row r="171" spans="1:17" ht="15.75" x14ac:dyDescent="0.25">
      <c r="A171" s="2">
        <v>1372</v>
      </c>
      <c r="B171" s="31">
        <v>3.3435780968022866</v>
      </c>
      <c r="C171" s="31">
        <v>0.72809213283487151</v>
      </c>
      <c r="D171" s="31">
        <v>9.378441601551063E-2</v>
      </c>
      <c r="E171" s="31">
        <v>0.21403147733985681</v>
      </c>
      <c r="F171" s="31">
        <v>0.16048628995809847</v>
      </c>
      <c r="G171" s="31">
        <v>0.84807165435224163</v>
      </c>
      <c r="H171" s="31">
        <v>3.5532488096301504</v>
      </c>
      <c r="I171" s="31">
        <v>1.2898718673664924</v>
      </c>
      <c r="J171" s="31">
        <v>0.59922798937049404</v>
      </c>
      <c r="K171" s="31">
        <v>0.11134523953691333</v>
      </c>
      <c r="L171" s="31">
        <v>11.437778450281659</v>
      </c>
      <c r="M171" s="31">
        <v>4.7506766297855298</v>
      </c>
      <c r="N171" s="31">
        <v>4.2623780713668351</v>
      </c>
      <c r="O171" s="32">
        <f t="shared" ref="O171:O224" si="5">(O$169+O$225)/2</f>
        <v>31.4216491866555</v>
      </c>
      <c r="P171" s="31">
        <f t="shared" si="2"/>
        <v>0.96821997363084045</v>
      </c>
      <c r="Q171" s="31">
        <f t="shared" si="3"/>
        <v>0.4027679490781555</v>
      </c>
    </row>
    <row r="172" spans="1:17" ht="15.75" x14ac:dyDescent="0.25">
      <c r="A172" s="2">
        <v>1373</v>
      </c>
      <c r="B172" s="31">
        <v>3.4225326571649393</v>
      </c>
      <c r="C172" s="31">
        <v>0.63438303687041542</v>
      </c>
      <c r="D172" s="31">
        <v>0.10941509951773593</v>
      </c>
      <c r="E172" s="31">
        <v>0.19492152400594098</v>
      </c>
      <c r="F172" s="31">
        <v>0.21538939253868489</v>
      </c>
      <c r="G172" s="31">
        <v>0.77930908778314079</v>
      </c>
      <c r="H172" s="31">
        <v>2.496357682759951</v>
      </c>
      <c r="I172" s="31">
        <v>1.13773880220899</v>
      </c>
      <c r="J172" s="31">
        <v>0.74184426993395947</v>
      </c>
      <c r="K172" s="31">
        <v>0.11134523953691333</v>
      </c>
      <c r="L172" s="31">
        <v>10.738182801882665</v>
      </c>
      <c r="M172" s="31">
        <v>5.0475939191471255</v>
      </c>
      <c r="N172" s="31">
        <v>4.3807774622381368</v>
      </c>
      <c r="O172" s="32">
        <f t="shared" si="5"/>
        <v>31.4216491866555</v>
      </c>
      <c r="P172" s="31">
        <f t="shared" si="2"/>
        <v>0.8756797213830162</v>
      </c>
      <c r="Q172" s="31">
        <f t="shared" si="3"/>
        <v>0.38515639901843951</v>
      </c>
    </row>
    <row r="173" spans="1:17" ht="15.75" x14ac:dyDescent="0.25">
      <c r="A173" s="2">
        <v>1374</v>
      </c>
      <c r="B173" s="31">
        <v>3.4122244842601286</v>
      </c>
      <c r="C173" s="31">
        <v>0.74800531572731854</v>
      </c>
      <c r="D173" s="31">
        <v>9.378441601551063E-2</v>
      </c>
      <c r="E173" s="31">
        <v>0.24078541200733886</v>
      </c>
      <c r="F173" s="31">
        <v>0.19849611300558764</v>
      </c>
      <c r="G173" s="31">
        <v>0.93975507644437584</v>
      </c>
      <c r="H173" s="31">
        <v>2.7313870104921483</v>
      </c>
      <c r="I173" s="31">
        <v>1.2006326015131605</v>
      </c>
      <c r="J173" s="31">
        <v>0.59922798937049404</v>
      </c>
      <c r="K173" s="31">
        <v>9.6062559600473663E-2</v>
      </c>
      <c r="L173" s="31">
        <v>10.285969433472365</v>
      </c>
      <c r="M173" s="31">
        <v>4.7506766297855298</v>
      </c>
      <c r="N173" s="31">
        <v>3.8</v>
      </c>
      <c r="O173" s="32">
        <f t="shared" si="5"/>
        <v>31.4216491866555</v>
      </c>
      <c r="P173" s="31">
        <f t="shared" si="2"/>
        <v>0.95414934016644581</v>
      </c>
      <c r="Q173" s="31">
        <f t="shared" si="3"/>
        <v>0.38771064216497747</v>
      </c>
    </row>
    <row r="174" spans="1:17" ht="15.75" x14ac:dyDescent="0.25">
      <c r="A174" s="2">
        <v>1375</v>
      </c>
      <c r="B174" s="31">
        <v>3.536689853414829</v>
      </c>
      <c r="C174" s="31">
        <v>0.72284442346086197</v>
      </c>
      <c r="D174" s="31">
        <v>0.12504590397006221</v>
      </c>
      <c r="E174" s="31">
        <v>0.22167545867342309</v>
      </c>
      <c r="F174" s="31">
        <v>0.25339930320484333</v>
      </c>
      <c r="G174" s="31">
        <v>0.73346737673707374</v>
      </c>
      <c r="H174" s="31">
        <v>2.9691482958908408</v>
      </c>
      <c r="I174" s="31">
        <v>1.4020935125998804</v>
      </c>
      <c r="J174" s="31">
        <v>0.59922798937049404</v>
      </c>
      <c r="K174" s="31">
        <v>0.1506435593734694</v>
      </c>
      <c r="L174" s="31">
        <v>9.0083486549714884</v>
      </c>
      <c r="M174" s="31">
        <v>4.948621489359927</v>
      </c>
      <c r="N174" s="31">
        <v>3.8</v>
      </c>
      <c r="O174" s="32">
        <f t="shared" si="5"/>
        <v>31.4216491866555</v>
      </c>
      <c r="P174" s="31">
        <f t="shared" si="2"/>
        <v>0.94111853917547739</v>
      </c>
      <c r="Q174" s="31">
        <f t="shared" si="3"/>
        <v>0.3872987474045802</v>
      </c>
    </row>
    <row r="175" spans="1:17" ht="15.75" x14ac:dyDescent="0.25">
      <c r="A175" s="2">
        <v>1376</v>
      </c>
      <c r="B175" s="31">
        <v>3.502268565281796</v>
      </c>
      <c r="C175" s="31">
        <v>0.553558941601072</v>
      </c>
      <c r="D175" s="31">
        <v>0.13129817761341631</v>
      </c>
      <c r="E175" s="31">
        <v>0.19109953333915786</v>
      </c>
      <c r="F175" s="31">
        <v>0.29140921547797927</v>
      </c>
      <c r="G175" s="31">
        <v>0.91683422092134237</v>
      </c>
      <c r="H175" s="31">
        <v>3.4650935908664997</v>
      </c>
      <c r="I175" s="31">
        <v>1.0266762942784933</v>
      </c>
      <c r="J175" s="31">
        <v>0.59922798937049404</v>
      </c>
      <c r="K175" s="31">
        <v>0.10916199954599146</v>
      </c>
      <c r="L175" s="31">
        <v>9.4979840961649344</v>
      </c>
      <c r="M175" s="31">
        <v>4.7506766297855298</v>
      </c>
      <c r="N175" s="31">
        <v>3.4335823352677286</v>
      </c>
      <c r="O175" s="32">
        <f t="shared" si="5"/>
        <v>31.4216491866555</v>
      </c>
      <c r="P175" s="31">
        <f t="shared" si="2"/>
        <v>0.81552430813199328</v>
      </c>
      <c r="Q175" s="31">
        <f t="shared" si="3"/>
        <v>0.38180802988025087</v>
      </c>
    </row>
    <row r="176" spans="1:17" ht="15.75" x14ac:dyDescent="0.25">
      <c r="A176" s="2">
        <v>1377</v>
      </c>
      <c r="B176" s="31">
        <v>3.4157603558935317</v>
      </c>
      <c r="C176" s="31">
        <v>0.49442850204750022</v>
      </c>
      <c r="D176" s="31">
        <v>9.0658264433994648E-2</v>
      </c>
      <c r="E176" s="31">
        <v>0.16052360800489257</v>
      </c>
      <c r="F176" s="31">
        <v>0.17737950229927033</v>
      </c>
      <c r="G176" s="31">
        <v>0.84807165435224163</v>
      </c>
      <c r="H176" s="31">
        <v>2.6780851493255935</v>
      </c>
      <c r="I176" s="31">
        <v>1.1976996824251773</v>
      </c>
      <c r="J176" s="31">
        <v>0.73944732003970848</v>
      </c>
      <c r="K176" s="31">
        <v>8.732959963679425E-2</v>
      </c>
      <c r="L176" s="31">
        <v>10.3072051075319</v>
      </c>
      <c r="M176" s="31">
        <v>4.7506766297855298</v>
      </c>
      <c r="N176" s="31">
        <v>3.1</v>
      </c>
      <c r="O176" s="32">
        <f t="shared" si="5"/>
        <v>31.4216491866555</v>
      </c>
      <c r="P176" s="31">
        <f t="shared" si="2"/>
        <v>0.74810690870665364</v>
      </c>
      <c r="Q176" s="31">
        <f t="shared" si="3"/>
        <v>0.34234336364835272</v>
      </c>
    </row>
    <row r="177" spans="1:17" ht="15.75" x14ac:dyDescent="0.25">
      <c r="A177" s="2">
        <v>1378</v>
      </c>
      <c r="B177" s="31">
        <v>3.3370624701232732</v>
      </c>
      <c r="C177" s="31">
        <v>0.48740031985016596</v>
      </c>
      <c r="D177" s="31">
        <v>7.815367663621417E-2</v>
      </c>
      <c r="E177" s="31">
        <v>0.15287962667132626</v>
      </c>
      <c r="F177" s="31">
        <v>0.1647095332627749</v>
      </c>
      <c r="G177" s="31">
        <v>0.91683422092134237</v>
      </c>
      <c r="H177" s="31">
        <v>2.6400610519465948</v>
      </c>
      <c r="I177" s="31">
        <v>1.3036266169628983</v>
      </c>
      <c r="J177" s="31">
        <v>0.59922798937049404</v>
      </c>
      <c r="K177" s="31">
        <v>7.859663967311481E-2</v>
      </c>
      <c r="L177" s="31">
        <v>9.7111593789477606</v>
      </c>
      <c r="M177" s="31">
        <v>5.0475939191471255</v>
      </c>
      <c r="N177" s="31">
        <v>2.8415853809112237</v>
      </c>
      <c r="O177" s="32">
        <f t="shared" si="5"/>
        <v>31.4216491866555</v>
      </c>
      <c r="P177" s="31">
        <f t="shared" si="2"/>
        <v>0.73351280727908985</v>
      </c>
      <c r="Q177" s="31">
        <f t="shared" si="3"/>
        <v>0.32543396408209108</v>
      </c>
    </row>
    <row r="178" spans="1:17" ht="15.75" x14ac:dyDescent="0.25">
      <c r="A178" s="2">
        <v>1379</v>
      </c>
      <c r="B178" s="31">
        <v>3.292046540069332</v>
      </c>
      <c r="C178" s="31">
        <v>0.61273623570262603</v>
      </c>
      <c r="D178" s="31">
        <v>7.815367663621417E-2</v>
      </c>
      <c r="E178" s="31">
        <v>0.17963356133880837</v>
      </c>
      <c r="F178" s="31">
        <v>0.16048628995809847</v>
      </c>
      <c r="G178" s="31">
        <v>0.91683422092134237</v>
      </c>
      <c r="H178" s="31">
        <v>2.6388677501112152</v>
      </c>
      <c r="I178" s="31">
        <v>1.158274254591285</v>
      </c>
      <c r="J178" s="31">
        <v>0.65915073570446203</v>
      </c>
      <c r="K178" s="31">
        <v>0.10697875955507229</v>
      </c>
      <c r="L178" s="31">
        <v>9.9845567638790449</v>
      </c>
      <c r="M178" s="31">
        <v>4.7506766297855298</v>
      </c>
      <c r="N178" s="31">
        <v>3.3</v>
      </c>
      <c r="O178" s="32">
        <f t="shared" si="5"/>
        <v>31.4216491866555</v>
      </c>
      <c r="P178" s="31">
        <f t="shared" si="2"/>
        <v>0.8437864216819273</v>
      </c>
      <c r="Q178" s="31">
        <f t="shared" si="3"/>
        <v>0.34707959654160309</v>
      </c>
    </row>
    <row r="179" spans="1:17" ht="15.75" x14ac:dyDescent="0.25">
      <c r="A179" s="2">
        <v>1380</v>
      </c>
      <c r="B179" s="31">
        <v>3.4411300489383665</v>
      </c>
      <c r="C179" s="31">
        <v>0.63733487339329575</v>
      </c>
      <c r="D179" s="31">
        <v>8.7532119118669011E-2</v>
      </c>
      <c r="E179" s="31">
        <v>0.16434559867167575</v>
      </c>
      <c r="F179" s="31">
        <v>0.1647095332627749</v>
      </c>
      <c r="G179" s="31">
        <v>0.91683373913043476</v>
      </c>
      <c r="H179" s="31">
        <v>2.6400610519465948</v>
      </c>
      <c r="I179" s="31">
        <v>1.158274254591285</v>
      </c>
      <c r="J179" s="31">
        <v>0.59922798937049404</v>
      </c>
      <c r="K179" s="31">
        <v>0.12226143949151194</v>
      </c>
      <c r="L179" s="31">
        <v>11.191157702995817</v>
      </c>
      <c r="M179" s="31">
        <v>4.7506766297855298</v>
      </c>
      <c r="N179" s="31">
        <v>3.3</v>
      </c>
      <c r="O179" s="32">
        <f t="shared" si="5"/>
        <v>31.4216491866555</v>
      </c>
      <c r="P179" s="31">
        <f t="shared" si="2"/>
        <v>0.88431227411339575</v>
      </c>
      <c r="Q179" s="31">
        <f t="shared" si="3"/>
        <v>0.37093654633138273</v>
      </c>
    </row>
    <row r="180" spans="1:17" ht="15.75" x14ac:dyDescent="0.25">
      <c r="A180" s="2">
        <v>1381</v>
      </c>
      <c r="B180" s="31">
        <v>3.4253118547074917</v>
      </c>
      <c r="C180" s="31">
        <v>0.60158485328285582</v>
      </c>
      <c r="D180" s="31">
        <v>9.6910561004238796E-2</v>
      </c>
      <c r="E180" s="31">
        <v>0.25225138400768837</v>
      </c>
      <c r="F180" s="31">
        <v>0.16893288706625223</v>
      </c>
      <c r="G180" s="31">
        <v>0.91683422092134237</v>
      </c>
      <c r="H180" s="31">
        <v>2.5465417000063399</v>
      </c>
      <c r="I180" s="31">
        <v>1.2939809650618601</v>
      </c>
      <c r="J180" s="31">
        <v>0.59922798937049404</v>
      </c>
      <c r="K180" s="31">
        <v>0.10479551956415309</v>
      </c>
      <c r="L180" s="31">
        <v>10.413728416256379</v>
      </c>
      <c r="M180" s="31">
        <v>4.7506766297855298</v>
      </c>
      <c r="N180" s="31">
        <v>3.3</v>
      </c>
      <c r="O180" s="32">
        <f t="shared" si="5"/>
        <v>31.4216491866555</v>
      </c>
      <c r="P180" s="31">
        <f t="shared" si="2"/>
        <v>0.84616171306902588</v>
      </c>
      <c r="Q180" s="31">
        <f t="shared" si="3"/>
        <v>0.36801935554452003</v>
      </c>
    </row>
    <row r="181" spans="1:17" ht="15.75" x14ac:dyDescent="0.25">
      <c r="A181" s="2">
        <v>1382</v>
      </c>
      <c r="B181" s="31">
        <v>3.302890255122624</v>
      </c>
      <c r="C181" s="31">
        <v>0.58401439778952025</v>
      </c>
      <c r="D181" s="31">
        <v>8.7532119118669011E-2</v>
      </c>
      <c r="E181" s="31">
        <v>0.23314143067377252</v>
      </c>
      <c r="F181" s="31">
        <v>0.17315610316911451</v>
      </c>
      <c r="G181" s="31">
        <v>0.91683422092134237</v>
      </c>
      <c r="H181" s="31">
        <v>2.667625744737455</v>
      </c>
      <c r="I181" s="31">
        <v>1.1444370833076309</v>
      </c>
      <c r="J181" s="31">
        <v>0.59922798937049404</v>
      </c>
      <c r="K181" s="31">
        <v>0.1178949595096709</v>
      </c>
      <c r="L181" s="31">
        <v>9.1964172208036299</v>
      </c>
      <c r="M181" s="31">
        <v>4.1568420510623385</v>
      </c>
      <c r="N181" s="31">
        <v>3.9071798987529331</v>
      </c>
      <c r="O181" s="32">
        <f t="shared" si="5"/>
        <v>31.4216491866555</v>
      </c>
      <c r="P181" s="31">
        <f t="shared" si="2"/>
        <v>0.82189054292830344</v>
      </c>
      <c r="Q181" s="31">
        <f t="shared" si="3"/>
        <v>0.34376617605314236</v>
      </c>
    </row>
    <row r="182" spans="1:17" ht="15.75" x14ac:dyDescent="0.25">
      <c r="A182" s="2">
        <v>1383</v>
      </c>
      <c r="B182" s="31">
        <v>3.3778078028513856</v>
      </c>
      <c r="C182" s="31">
        <v>0.5582443963992948</v>
      </c>
      <c r="D182" s="31">
        <v>8.4405975735573666E-2</v>
      </c>
      <c r="E182" s="31">
        <v>0.21403147733985681</v>
      </c>
      <c r="F182" s="31">
        <v>0.15626284888501782</v>
      </c>
      <c r="G182" s="31">
        <v>0.91683422092134237</v>
      </c>
      <c r="H182" s="31">
        <v>2.7175513683416179</v>
      </c>
      <c r="I182" s="31">
        <v>1.2822995452124566</v>
      </c>
      <c r="J182" s="31">
        <v>0.59922798937049404</v>
      </c>
      <c r="K182" s="31">
        <v>0.12662791947335031</v>
      </c>
      <c r="L182" s="31">
        <v>10.187677234682649</v>
      </c>
      <c r="M182" s="31">
        <v>4.3547869106367356</v>
      </c>
      <c r="N182" s="31">
        <v>4.2623780713668351</v>
      </c>
      <c r="O182" s="32">
        <f t="shared" si="5"/>
        <v>31.4216491866555</v>
      </c>
      <c r="P182" s="31">
        <f t="shared" si="2"/>
        <v>0.82516515921499645</v>
      </c>
      <c r="Q182" s="31">
        <f t="shared" si="3"/>
        <v>0.35180316942000295</v>
      </c>
    </row>
    <row r="183" spans="1:17" ht="15.75" x14ac:dyDescent="0.25">
      <c r="A183" s="2">
        <v>1384</v>
      </c>
      <c r="B183" s="31">
        <v>3.3161932712823909</v>
      </c>
      <c r="C183" s="31">
        <v>0.6004134895833001</v>
      </c>
      <c r="D183" s="31">
        <v>0.1031628597005053</v>
      </c>
      <c r="E183" s="31">
        <v>0.22931944000698942</v>
      </c>
      <c r="F183" s="31">
        <v>0.20694281893992114</v>
      </c>
      <c r="G183" s="31">
        <v>0.91683373913043476</v>
      </c>
      <c r="H183" s="31">
        <v>2.5390442803065261</v>
      </c>
      <c r="I183" s="31">
        <v>1.3044741192673062</v>
      </c>
      <c r="J183" s="31">
        <v>0.59922798937049404</v>
      </c>
      <c r="K183" s="31">
        <v>0.10916199954599146</v>
      </c>
      <c r="L183" s="31">
        <v>9.858443298615116</v>
      </c>
      <c r="M183" s="31">
        <v>4.7506766297855298</v>
      </c>
      <c r="N183" s="31">
        <v>4.2623780713668351</v>
      </c>
      <c r="O183" s="32">
        <f t="shared" si="5"/>
        <v>31.4216491866555</v>
      </c>
      <c r="P183" s="31">
        <f t="shared" si="2"/>
        <v>0.84785387293538927</v>
      </c>
      <c r="Q183" s="31">
        <f t="shared" si="3"/>
        <v>0.36836775482066786</v>
      </c>
    </row>
    <row r="184" spans="1:17" ht="15.75" x14ac:dyDescent="0.25">
      <c r="A184" s="2">
        <v>1385</v>
      </c>
      <c r="B184" s="31">
        <v>3.3392372746882213</v>
      </c>
      <c r="C184" s="31">
        <v>0.57056714251862073</v>
      </c>
      <c r="D184" s="31">
        <v>9.378441601551063E-2</v>
      </c>
      <c r="E184" s="31">
        <v>0.20638749600629047</v>
      </c>
      <c r="F184" s="31">
        <v>0.19004949117305614</v>
      </c>
      <c r="G184" s="31">
        <v>0.91683422092134237</v>
      </c>
      <c r="H184" s="31">
        <v>2.9618644228328939</v>
      </c>
      <c r="I184" s="31">
        <v>1.1638015974061613</v>
      </c>
      <c r="J184" s="31">
        <v>0.59922798937049404</v>
      </c>
      <c r="K184" s="31">
        <v>0.1157117195187517</v>
      </c>
      <c r="L184" s="31">
        <v>10.97145692807468</v>
      </c>
      <c r="M184" s="31">
        <v>4.4537593404239342</v>
      </c>
      <c r="N184" s="31">
        <v>4.2623780713668351</v>
      </c>
      <c r="O184" s="32">
        <f t="shared" si="5"/>
        <v>31.4216491866555</v>
      </c>
      <c r="P184" s="31">
        <f t="shared" si="2"/>
        <v>0.8437650327872418</v>
      </c>
      <c r="Q184" s="31">
        <f t="shared" si="3"/>
        <v>0.37381444559157989</v>
      </c>
    </row>
    <row r="185" spans="1:17" ht="15.75" x14ac:dyDescent="0.25">
      <c r="A185" s="2">
        <v>1386</v>
      </c>
      <c r="B185" s="31">
        <v>3.4711658593069967</v>
      </c>
      <c r="C185" s="31">
        <v>0.5160753032152896</v>
      </c>
      <c r="D185" s="31">
        <v>0.10003669829834129</v>
      </c>
      <c r="E185" s="31">
        <v>0.17198958000524206</v>
      </c>
      <c r="F185" s="31">
        <v>0.24917601096636477</v>
      </c>
      <c r="G185" s="31">
        <v>0.87099250987527521</v>
      </c>
      <c r="H185" s="31">
        <v>2.4413518984842462</v>
      </c>
      <c r="I185" s="31">
        <v>1.2361405742957987</v>
      </c>
      <c r="J185" s="31">
        <v>0.59922798937049404</v>
      </c>
      <c r="K185" s="31">
        <v>9.8245799591392846E-2</v>
      </c>
      <c r="L185" s="31">
        <v>9.3696793587902008</v>
      </c>
      <c r="M185" s="31">
        <v>4.0578696212751399</v>
      </c>
      <c r="N185" s="31">
        <v>3.5519817261390298</v>
      </c>
      <c r="O185" s="32">
        <f t="shared" si="5"/>
        <v>31.4216491866555</v>
      </c>
      <c r="P185" s="31">
        <f t="shared" si="2"/>
        <v>0.75778199253696921</v>
      </c>
      <c r="Q185" s="31">
        <f t="shared" si="3"/>
        <v>0.34184761736138147</v>
      </c>
    </row>
    <row r="186" spans="1:17" ht="15.75" x14ac:dyDescent="0.25">
      <c r="A186" s="2">
        <v>1387</v>
      </c>
      <c r="B186" s="31">
        <v>3.3295205679497766</v>
      </c>
      <c r="C186" s="31">
        <v>0.47742030112995137</v>
      </c>
      <c r="D186" s="31">
        <v>6.8077046575607716E-2</v>
      </c>
      <c r="E186" s="31">
        <v>0.13759166400419362</v>
      </c>
      <c r="F186" s="31">
        <v>0.13514627604403917</v>
      </c>
      <c r="G186" s="31">
        <v>0.91683422092134237</v>
      </c>
      <c r="H186" s="31">
        <v>3.0934879559120252</v>
      </c>
      <c r="I186" s="31">
        <v>1.2474557609088099</v>
      </c>
      <c r="J186" s="31">
        <v>0.59922798937049404</v>
      </c>
      <c r="K186" s="31">
        <v>8.951283962771342E-2</v>
      </c>
      <c r="L186" s="31">
        <v>9.962522232028773</v>
      </c>
      <c r="M186" s="31">
        <v>3.9588971914879414</v>
      </c>
      <c r="N186" s="31">
        <v>2.9</v>
      </c>
      <c r="O186" s="32">
        <f t="shared" si="5"/>
        <v>31.4216491866555</v>
      </c>
      <c r="P186" s="31">
        <f t="shared" si="2"/>
        <v>0.73027917425472955</v>
      </c>
      <c r="Q186" s="31">
        <f t="shared" si="3"/>
        <v>0.3183582066466189</v>
      </c>
    </row>
    <row r="187" spans="1:17" ht="15.75" x14ac:dyDescent="0.25">
      <c r="A187" s="2">
        <v>1388</v>
      </c>
      <c r="B187" s="31">
        <v>3.4278732325145764</v>
      </c>
      <c r="C187" s="31">
        <v>0.49325713834794449</v>
      </c>
      <c r="D187" s="31">
        <v>6.5649094095395377E-2</v>
      </c>
      <c r="E187" s="31">
        <v>0.18345555200559152</v>
      </c>
      <c r="F187" s="31">
        <v>0.13514627604403917</v>
      </c>
      <c r="G187" s="31">
        <v>0.73346737673707374</v>
      </c>
      <c r="H187" s="31">
        <v>2.7975027455356383</v>
      </c>
      <c r="I187" s="31">
        <v>1.2813729058453758</v>
      </c>
      <c r="J187" s="31">
        <v>0.65555535219369832</v>
      </c>
      <c r="K187" s="31">
        <v>0.10261227957323389</v>
      </c>
      <c r="L187" s="31">
        <v>9.6215519370610334</v>
      </c>
      <c r="M187" s="31">
        <v>4.1568420510623385</v>
      </c>
      <c r="N187" s="31">
        <v>2.36798781742602</v>
      </c>
      <c r="O187" s="32">
        <f t="shared" si="5"/>
        <v>31.4216491866555</v>
      </c>
      <c r="P187" s="31">
        <f t="shared" si="2"/>
        <v>0.7283988670110968</v>
      </c>
      <c r="Q187" s="31">
        <f t="shared" si="3"/>
        <v>0.31198900830025222</v>
      </c>
    </row>
    <row r="188" spans="1:17" ht="15.75" x14ac:dyDescent="0.25">
      <c r="A188" s="2">
        <v>1389</v>
      </c>
      <c r="B188" s="31">
        <v>3.2028960624514085</v>
      </c>
      <c r="C188" s="31">
        <v>0.59282305281017911</v>
      </c>
      <c r="D188" s="31">
        <v>6.8775233480454126E-2</v>
      </c>
      <c r="E188" s="31">
        <v>0.19492152400594098</v>
      </c>
      <c r="F188" s="31">
        <v>0.143592943882692</v>
      </c>
      <c r="G188" s="31">
        <v>0.91683422092134237</v>
      </c>
      <c r="H188" s="31">
        <v>1.8567447919366431</v>
      </c>
      <c r="I188" s="31">
        <v>1.0266762942784933</v>
      </c>
      <c r="J188" s="31">
        <v>0.62319710074822698</v>
      </c>
      <c r="K188" s="31">
        <v>0.10261227957323389</v>
      </c>
      <c r="L188" s="31">
        <v>10.14000078607388</v>
      </c>
      <c r="M188" s="31">
        <v>4.1568420510623385</v>
      </c>
      <c r="N188" s="31">
        <v>2.8</v>
      </c>
      <c r="O188" s="32">
        <f t="shared" si="5"/>
        <v>31.4216491866555</v>
      </c>
      <c r="P188" s="31">
        <f t="shared" si="2"/>
        <v>0.80793072182861525</v>
      </c>
      <c r="Q188" s="31">
        <f t="shared" si="3"/>
        <v>0.33108526502888425</v>
      </c>
    </row>
    <row r="189" spans="1:17" ht="15.75" x14ac:dyDescent="0.25">
      <c r="A189" s="2">
        <v>1390</v>
      </c>
      <c r="B189" s="31">
        <v>3.1395953432482142</v>
      </c>
      <c r="C189" s="31">
        <v>0.77846077191576679</v>
      </c>
      <c r="D189" s="31">
        <v>9.378441601551063E-2</v>
      </c>
      <c r="E189" s="31">
        <v>0.20638749600629047</v>
      </c>
      <c r="F189" s="31">
        <v>0.18160291505433718</v>
      </c>
      <c r="G189" s="31">
        <v>0.73346737673707374</v>
      </c>
      <c r="H189" s="31">
        <v>2.6400610519465948</v>
      </c>
      <c r="I189" s="31">
        <v>1.2955614921043288</v>
      </c>
      <c r="J189" s="31">
        <v>0.59922798937049404</v>
      </c>
      <c r="K189" s="31">
        <v>0.18557539922818708</v>
      </c>
      <c r="L189" s="31">
        <v>10.602945879684738</v>
      </c>
      <c r="M189" s="31">
        <v>3.7609523319135447</v>
      </c>
      <c r="N189" s="31">
        <v>2.8</v>
      </c>
      <c r="O189" s="32">
        <f t="shared" si="5"/>
        <v>31.4216491866555</v>
      </c>
      <c r="P189" s="31">
        <f t="shared" si="2"/>
        <v>0.99276664934525394</v>
      </c>
      <c r="Q189" s="31">
        <f t="shared" si="3"/>
        <v>0.38085842524056701</v>
      </c>
    </row>
    <row r="190" spans="1:17" ht="15.75" x14ac:dyDescent="0.25">
      <c r="A190" s="2">
        <v>1391</v>
      </c>
      <c r="B190" s="31">
        <v>3.3689877220862385</v>
      </c>
      <c r="C190" s="31">
        <v>0.59516578020929045</v>
      </c>
      <c r="D190" s="31">
        <v>0.13799161213089167</v>
      </c>
      <c r="E190" s="31">
        <v>0.21403147733985681</v>
      </c>
      <c r="F190" s="31">
        <v>0.3040792986155656</v>
      </c>
      <c r="G190" s="31">
        <v>0.91683422092134237</v>
      </c>
      <c r="H190" s="31">
        <v>2.2397533375270333</v>
      </c>
      <c r="I190" s="31">
        <v>1.2003186771352661</v>
      </c>
      <c r="J190" s="31">
        <v>0.59922798937049404</v>
      </c>
      <c r="K190" s="31">
        <v>0.10697875955507229</v>
      </c>
      <c r="L190" s="31">
        <v>9.0551230071223472</v>
      </c>
      <c r="M190" s="31">
        <v>4.1568420510623385</v>
      </c>
      <c r="N190" s="31">
        <v>2.8</v>
      </c>
      <c r="O190" s="32">
        <f t="shared" si="5"/>
        <v>31.4216491866555</v>
      </c>
      <c r="P190" s="31">
        <f t="shared" si="2"/>
        <v>0.81738649144795672</v>
      </c>
      <c r="Q190" s="31">
        <f t="shared" si="3"/>
        <v>0.37312167686332676</v>
      </c>
    </row>
    <row r="191" spans="1:17" ht="15.75" x14ac:dyDescent="0.25">
      <c r="A191" s="2">
        <v>1392</v>
      </c>
      <c r="B191" s="31">
        <v>2.7823667656008277</v>
      </c>
      <c r="C191" s="31">
        <v>0.46748713695771904</v>
      </c>
      <c r="D191" s="31">
        <v>9.0658264433994648E-2</v>
      </c>
      <c r="E191" s="31">
        <v>0.21785346800663993</v>
      </c>
      <c r="F191" s="31">
        <v>0.16048628995809847</v>
      </c>
      <c r="G191" s="31">
        <v>0.91683422092134237</v>
      </c>
      <c r="H191" s="31">
        <v>2.7422104880788272</v>
      </c>
      <c r="I191" s="31">
        <v>1.2898718673664924</v>
      </c>
      <c r="J191" s="31">
        <v>0.59922798937049404</v>
      </c>
      <c r="K191" s="31">
        <v>9.6062559600473663E-2</v>
      </c>
      <c r="L191" s="31">
        <v>8.1822794706204256</v>
      </c>
      <c r="M191" s="31">
        <v>3.9588971914879414</v>
      </c>
      <c r="N191" s="31">
        <v>2.8</v>
      </c>
      <c r="O191" s="32">
        <f t="shared" si="5"/>
        <v>31.4216491866555</v>
      </c>
      <c r="P191" s="31">
        <f t="shared" si="2"/>
        <v>0.70435620140277211</v>
      </c>
      <c r="Q191" s="31">
        <f t="shared" si="3"/>
        <v>0.31087268890689618</v>
      </c>
    </row>
    <row r="192" spans="1:17" ht="15.75" x14ac:dyDescent="0.25">
      <c r="A192" s="2">
        <v>1393</v>
      </c>
      <c r="B192" s="31">
        <v>3.1483506736238942</v>
      </c>
      <c r="C192" s="31">
        <v>0.49616212032284263</v>
      </c>
      <c r="D192" s="31">
        <v>7.4168260429896007E-2</v>
      </c>
      <c r="E192" s="31">
        <v>0.22167545867342309</v>
      </c>
      <c r="F192" s="31">
        <v>0.15626284888501782</v>
      </c>
      <c r="G192" s="31">
        <v>1.0085176430134764</v>
      </c>
      <c r="H192" s="31">
        <v>2.5796546738447534</v>
      </c>
      <c r="I192" s="31">
        <v>1.2361405742957987</v>
      </c>
      <c r="J192" s="31">
        <v>0.62918934846429442</v>
      </c>
      <c r="K192" s="31">
        <v>9.8245799591392846E-2</v>
      </c>
      <c r="L192" s="31">
        <v>9.4607605447684282</v>
      </c>
      <c r="M192" s="31">
        <v>4.4537593404239342</v>
      </c>
      <c r="N192" s="31">
        <v>2.8</v>
      </c>
      <c r="O192" s="32">
        <f t="shared" si="5"/>
        <v>31.4216491866555</v>
      </c>
      <c r="P192" s="31">
        <f t="shared" ref="P192:P255" si="6">(C192*C$7+E192*E$7+F192*F$7+G192*G$7+H192*H$7+I192*I$7+J192*J$7+K192*K$7+L192*L$7+M192*M$7+N192*N$7)/365</f>
        <v>0.75107877151235747</v>
      </c>
      <c r="Q192" s="31">
        <f t="shared" ref="Q192:Q255" si="7">(C192*C$6+D192*D$6+E192*E$6+F192*F$6+G192*G$6+H192*H$6+L192*L$6+M192*M$6+N192*N$6)/365</f>
        <v>0.3244091258347207</v>
      </c>
    </row>
    <row r="193" spans="1:17" ht="15.75" x14ac:dyDescent="0.25">
      <c r="A193" s="2">
        <v>1394</v>
      </c>
      <c r="B193" s="31">
        <v>3.0080111715850868</v>
      </c>
      <c r="C193" s="31">
        <v>0.50553302991928817</v>
      </c>
      <c r="D193" s="31">
        <v>8.4405975735573666E-2</v>
      </c>
      <c r="E193" s="31">
        <v>0.16816758933845888</v>
      </c>
      <c r="F193" s="31">
        <v>0.15203952472045529</v>
      </c>
      <c r="G193" s="31">
        <v>0.82515079882920805</v>
      </c>
      <c r="H193" s="31">
        <v>2.4906769540621543</v>
      </c>
      <c r="I193" s="31">
        <v>1.443016026084017</v>
      </c>
      <c r="J193" s="31">
        <v>0.61121253247413654</v>
      </c>
      <c r="K193" s="31">
        <v>9.3879319609554479E-2</v>
      </c>
      <c r="L193" s="31">
        <v>9.7467000926409497</v>
      </c>
      <c r="M193" s="31">
        <v>3.5630074723391472</v>
      </c>
      <c r="N193" s="31">
        <v>2.8</v>
      </c>
      <c r="O193" s="32">
        <f t="shared" si="5"/>
        <v>31.4216491866555</v>
      </c>
      <c r="P193" s="31">
        <f t="shared" si="6"/>
        <v>0.73756905715454579</v>
      </c>
      <c r="Q193" s="31">
        <f t="shared" si="7"/>
        <v>0.32392919054676067</v>
      </c>
    </row>
    <row r="194" spans="1:17" ht="15.75" x14ac:dyDescent="0.25">
      <c r="A194" s="2">
        <v>1395</v>
      </c>
      <c r="B194" s="31">
        <v>3.2488809697096075</v>
      </c>
      <c r="C194" s="31">
        <v>0.5676153059957405</v>
      </c>
      <c r="D194" s="31">
        <v>8.7532119118669011E-2</v>
      </c>
      <c r="E194" s="31">
        <v>0.17581157067202521</v>
      </c>
      <c r="F194" s="31">
        <v>0.17315610316911451</v>
      </c>
      <c r="G194" s="31">
        <v>0.91683422092134237</v>
      </c>
      <c r="H194" s="31">
        <v>3.2007377900711296</v>
      </c>
      <c r="I194" s="31">
        <v>1.2053298763887392</v>
      </c>
      <c r="J194" s="31">
        <v>0.62918934846429442</v>
      </c>
      <c r="K194" s="31">
        <v>0.10916199954599146</v>
      </c>
      <c r="L194" s="31">
        <v>8.7542095462741862</v>
      </c>
      <c r="M194" s="31">
        <v>3.5630074723391472</v>
      </c>
      <c r="N194" s="31">
        <v>3.3151829443964278</v>
      </c>
      <c r="O194" s="32">
        <f t="shared" si="5"/>
        <v>31.4216491866555</v>
      </c>
      <c r="P194" s="31">
        <f t="shared" si="6"/>
        <v>0.79585964692388911</v>
      </c>
      <c r="Q194" s="31">
        <f t="shared" si="7"/>
        <v>0.33105438676431176</v>
      </c>
    </row>
    <row r="195" spans="1:17" ht="15.75" x14ac:dyDescent="0.25">
      <c r="A195" s="2">
        <v>1396</v>
      </c>
      <c r="B195" s="31">
        <v>3.3271308302005047</v>
      </c>
      <c r="C195" s="31">
        <v>0.62149803617530275</v>
      </c>
      <c r="D195" s="31">
        <v>8.4405975735573666E-2</v>
      </c>
      <c r="E195" s="31">
        <v>0.17963356133880837</v>
      </c>
      <c r="F195" s="31">
        <v>0.19004949117305614</v>
      </c>
      <c r="G195" s="31">
        <v>1.1345823483901611</v>
      </c>
      <c r="H195" s="31">
        <v>2.6193226207010452</v>
      </c>
      <c r="I195" s="31">
        <v>1.3925466397808886</v>
      </c>
      <c r="J195" s="31">
        <v>0.65555535219369832</v>
      </c>
      <c r="K195" s="31">
        <v>0.1178949595096709</v>
      </c>
      <c r="L195" s="31">
        <v>8.9637859399629356</v>
      </c>
      <c r="M195" s="31">
        <v>3.5630074723391472</v>
      </c>
      <c r="N195" s="31">
        <v>3.3151829443964287</v>
      </c>
      <c r="O195" s="32">
        <f t="shared" si="5"/>
        <v>31.4216491866555</v>
      </c>
      <c r="P195" s="31">
        <f t="shared" si="6"/>
        <v>0.85388889709043081</v>
      </c>
      <c r="Q195" s="31">
        <f t="shared" si="7"/>
        <v>0.33876673360534248</v>
      </c>
    </row>
    <row r="196" spans="1:17" ht="15.75" x14ac:dyDescent="0.25">
      <c r="A196" s="2">
        <v>1397</v>
      </c>
      <c r="B196" s="31">
        <v>3.4623810600608715</v>
      </c>
      <c r="C196" s="31">
        <v>0.61273623570262603</v>
      </c>
      <c r="D196" s="31">
        <v>0.10003669829834129</v>
      </c>
      <c r="E196" s="31">
        <v>0.18345555200559152</v>
      </c>
      <c r="F196" s="31">
        <v>0.21538939253868489</v>
      </c>
      <c r="G196" s="31">
        <v>0.9626759319674093</v>
      </c>
      <c r="H196" s="31">
        <v>2.4483524834646984</v>
      </c>
      <c r="I196" s="31">
        <v>1.4575375261159718</v>
      </c>
      <c r="J196" s="31">
        <v>0.62319710074822698</v>
      </c>
      <c r="K196" s="31">
        <v>0.13972735941887077</v>
      </c>
      <c r="L196" s="31">
        <v>8.6279434622662183</v>
      </c>
      <c r="M196" s="31">
        <v>3.5630074723391472</v>
      </c>
      <c r="N196" s="31">
        <v>3.3151829443964278</v>
      </c>
      <c r="O196" s="32">
        <f t="shared" si="5"/>
        <v>31.4216491866555</v>
      </c>
      <c r="P196" s="31">
        <f t="shared" si="6"/>
        <v>0.8417511941898802</v>
      </c>
      <c r="Q196" s="31">
        <f t="shared" si="7"/>
        <v>0.34044636371424858</v>
      </c>
    </row>
    <row r="197" spans="1:17" ht="15.75" x14ac:dyDescent="0.25">
      <c r="A197" s="2">
        <v>1398</v>
      </c>
      <c r="B197" s="31">
        <v>3.191254564974531</v>
      </c>
      <c r="C197" s="31">
        <v>0.58050030669085317</v>
      </c>
      <c r="D197" s="31">
        <v>0.12504590397006221</v>
      </c>
      <c r="E197" s="31">
        <v>0.18345555200559152</v>
      </c>
      <c r="F197" s="31">
        <v>0.21961269510570178</v>
      </c>
      <c r="G197" s="31">
        <v>1.0085176430134764</v>
      </c>
      <c r="H197" s="31">
        <v>2.3520103784388002</v>
      </c>
      <c r="I197" s="31">
        <v>1.2610242477935696</v>
      </c>
      <c r="J197" s="31">
        <v>0.59922798937049404</v>
      </c>
      <c r="K197" s="31">
        <v>0.12662791947335031</v>
      </c>
      <c r="L197" s="31">
        <v>13.132469819437103</v>
      </c>
      <c r="M197" s="31">
        <v>4.3547869106367356</v>
      </c>
      <c r="N197" s="31">
        <v>3.0191844672181753</v>
      </c>
      <c r="O197" s="32">
        <f t="shared" si="5"/>
        <v>31.4216491866555</v>
      </c>
      <c r="P197" s="31">
        <f t="shared" si="6"/>
        <v>0.87616220580025206</v>
      </c>
      <c r="Q197" s="31">
        <f t="shared" si="7"/>
        <v>0.41402673179185245</v>
      </c>
    </row>
    <row r="198" spans="1:17" ht="15.75" x14ac:dyDescent="0.25">
      <c r="A198" s="2">
        <v>1399</v>
      </c>
      <c r="B198" s="31">
        <v>3.6964079362042939</v>
      </c>
      <c r="C198" s="31">
        <v>0.59750850760840191</v>
      </c>
      <c r="D198" s="31">
        <v>8.7273555493635316E-2</v>
      </c>
      <c r="E198" s="31">
        <v>0.17963356133880837</v>
      </c>
      <c r="F198" s="31">
        <v>0.19849611300558764</v>
      </c>
      <c r="G198" s="31">
        <v>0.87099250987527521</v>
      </c>
      <c r="H198" s="31">
        <v>2.5481977450046167</v>
      </c>
      <c r="I198" s="31">
        <v>1.3176065694857804</v>
      </c>
      <c r="J198" s="31">
        <v>0.68911215857483066</v>
      </c>
      <c r="K198" s="31">
        <v>0.10916199954599146</v>
      </c>
      <c r="L198" s="31">
        <v>8.7004606774101347</v>
      </c>
      <c r="M198" s="31">
        <v>3.5630074723391472</v>
      </c>
      <c r="N198" s="31">
        <v>3.7887805078816319</v>
      </c>
      <c r="O198" s="32">
        <f t="shared" si="5"/>
        <v>31.4216491866555</v>
      </c>
      <c r="P198" s="31">
        <f t="shared" si="6"/>
        <v>0.81202658214093348</v>
      </c>
      <c r="Q198" s="31">
        <f t="shared" si="7"/>
        <v>0.33199221670513701</v>
      </c>
    </row>
    <row r="199" spans="1:17" ht="15.75" x14ac:dyDescent="0.25">
      <c r="A199" s="2">
        <v>1400</v>
      </c>
      <c r="B199" s="31">
        <v>3.5774005024869924</v>
      </c>
      <c r="C199" s="31">
        <v>0.73221533305730757</v>
      </c>
      <c r="D199" s="31">
        <v>9.3515070175062234E-2</v>
      </c>
      <c r="E199" s="31">
        <v>0.1414136546709768</v>
      </c>
      <c r="F199" s="31">
        <v>0.18582614236053041</v>
      </c>
      <c r="G199" s="31">
        <v>0.85571193952658609</v>
      </c>
      <c r="H199" s="31">
        <v>2.4006867508951042</v>
      </c>
      <c r="I199" s="31">
        <v>1.1830115944282282</v>
      </c>
      <c r="J199" s="31">
        <v>0.6172048276681168</v>
      </c>
      <c r="K199" s="31">
        <v>0.18120891924634605</v>
      </c>
      <c r="L199" s="31">
        <v>8.6135261487378383</v>
      </c>
      <c r="M199" s="31">
        <v>3.5630074723391472</v>
      </c>
      <c r="N199" s="31">
        <v>3.7887805078816319</v>
      </c>
      <c r="O199" s="32">
        <f t="shared" si="5"/>
        <v>31.4216491866555</v>
      </c>
      <c r="P199" s="31">
        <f t="shared" si="6"/>
        <v>0.9349750598759039</v>
      </c>
      <c r="Q199" s="31">
        <f t="shared" si="7"/>
        <v>0.34520234790182552</v>
      </c>
    </row>
    <row r="200" spans="1:17" ht="15.75" x14ac:dyDescent="0.25">
      <c r="A200" s="2">
        <v>1401</v>
      </c>
      <c r="B200" s="31">
        <v>3.6456501604142049</v>
      </c>
      <c r="C200" s="31">
        <v>0.70700758624286897</v>
      </c>
      <c r="D200" s="31">
        <v>9.378441601551063E-2</v>
      </c>
      <c r="E200" s="31">
        <v>0.20638749600629047</v>
      </c>
      <c r="F200" s="31">
        <v>0.19427283132113082</v>
      </c>
      <c r="G200" s="31">
        <v>0.94739536161872029</v>
      </c>
      <c r="H200" s="31">
        <v>2.2575987368997099</v>
      </c>
      <c r="I200" s="31">
        <v>1.1446950685000474</v>
      </c>
      <c r="J200" s="31">
        <v>0.61960169386592767</v>
      </c>
      <c r="K200" s="31">
        <v>0.13972735941887077</v>
      </c>
      <c r="L200" s="31">
        <v>8.0652158554191189</v>
      </c>
      <c r="M200" s="31">
        <v>3.8599247617007428</v>
      </c>
      <c r="N200" s="31">
        <v>3.3151829443964278</v>
      </c>
      <c r="O200" s="32">
        <f t="shared" si="5"/>
        <v>31.4216491866555</v>
      </c>
      <c r="P200" s="31">
        <f t="shared" si="6"/>
        <v>0.89642483686476837</v>
      </c>
      <c r="Q200" s="31">
        <f t="shared" si="7"/>
        <v>0.3403188195836766</v>
      </c>
    </row>
    <row r="201" spans="1:17" ht="15.75" x14ac:dyDescent="0.25">
      <c r="A201" s="2">
        <v>1402</v>
      </c>
      <c r="B201" s="31">
        <v>3.6835568475176088</v>
      </c>
      <c r="C201" s="31">
        <v>0.66483849305886367</v>
      </c>
      <c r="D201" s="31">
        <v>0.10674639719929861</v>
      </c>
      <c r="E201" s="31">
        <v>0.17198958000524206</v>
      </c>
      <c r="F201" s="31">
        <v>0.2322827821726233</v>
      </c>
      <c r="G201" s="31">
        <v>1.0085176430134764</v>
      </c>
      <c r="H201" s="31">
        <v>2.7400014309056329</v>
      </c>
      <c r="I201" s="31">
        <v>1.248075775706325</v>
      </c>
      <c r="J201" s="31">
        <v>0.58604492024338006</v>
      </c>
      <c r="K201" s="31">
        <v>0.12662791947335031</v>
      </c>
      <c r="L201" s="31">
        <v>8.4628083575107098</v>
      </c>
      <c r="M201" s="31">
        <v>3.7609523319135447</v>
      </c>
      <c r="N201" s="31">
        <v>3.3151829443964278</v>
      </c>
      <c r="O201" s="32">
        <f t="shared" si="5"/>
        <v>31.4216491866555</v>
      </c>
      <c r="P201" s="31">
        <f t="shared" si="6"/>
        <v>0.87657683591174407</v>
      </c>
      <c r="Q201" s="31">
        <f t="shared" si="7"/>
        <v>0.35251903177663652</v>
      </c>
    </row>
    <row r="202" spans="1:17" ht="15.75" x14ac:dyDescent="0.25">
      <c r="A202" s="2">
        <v>1403</v>
      </c>
      <c r="B202" s="31">
        <v>3.6865701237619182</v>
      </c>
      <c r="C202" s="31">
        <v>0.58640051670731053</v>
      </c>
      <c r="D202" s="31">
        <v>0.1031628597005053</v>
      </c>
      <c r="E202" s="31">
        <v>9.1727776002795761E-2</v>
      </c>
      <c r="F202" s="31">
        <v>0.24495254994647231</v>
      </c>
      <c r="G202" s="31">
        <v>0.88627308022396412</v>
      </c>
      <c r="H202" s="31">
        <v>2.9979914345696494</v>
      </c>
      <c r="I202" s="31">
        <v>1.3720170904432372</v>
      </c>
      <c r="J202" s="31">
        <v>0.68700250763852244</v>
      </c>
      <c r="K202" s="31">
        <v>9.1696079618632617E-2</v>
      </c>
      <c r="L202" s="31">
        <v>8.2479441527373787</v>
      </c>
      <c r="M202" s="31">
        <v>3.9588971914879414</v>
      </c>
      <c r="N202" s="31">
        <v>3.5519817261390298</v>
      </c>
      <c r="O202" s="32">
        <f t="shared" si="5"/>
        <v>31.4216491866555</v>
      </c>
      <c r="P202" s="31">
        <f t="shared" si="6"/>
        <v>0.7954812962316441</v>
      </c>
      <c r="Q202" s="31">
        <f t="shared" si="7"/>
        <v>0.334260579983511</v>
      </c>
    </row>
    <row r="203" spans="1:17" ht="15.75" x14ac:dyDescent="0.25">
      <c r="A203" s="2">
        <v>1404</v>
      </c>
      <c r="B203" s="31">
        <v>3.7198261005876105</v>
      </c>
      <c r="C203" s="31">
        <v>0.53368915022730401</v>
      </c>
      <c r="D203" s="31">
        <v>8.7532119118669011E-2</v>
      </c>
      <c r="E203" s="31">
        <v>0.15287962667132626</v>
      </c>
      <c r="F203" s="31">
        <v>0.14781618640301666</v>
      </c>
      <c r="G203" s="31">
        <v>1.0085176430134764</v>
      </c>
      <c r="H203" s="31">
        <v>1.7946478926740561</v>
      </c>
      <c r="I203" s="31">
        <v>1.0913745816417264</v>
      </c>
      <c r="J203" s="31">
        <v>0.56926652978033376</v>
      </c>
      <c r="K203" s="31">
        <v>0.10042903958231203</v>
      </c>
      <c r="L203" s="31">
        <v>10.089685613812675</v>
      </c>
      <c r="M203" s="31">
        <v>3.7609523319135447</v>
      </c>
      <c r="N203" s="31">
        <v>3.6111814215746807</v>
      </c>
      <c r="O203" s="32">
        <f t="shared" si="5"/>
        <v>31.4216491866555</v>
      </c>
      <c r="P203" s="31">
        <f t="shared" si="6"/>
        <v>0.76941198409896616</v>
      </c>
      <c r="Q203" s="31">
        <f t="shared" si="7"/>
        <v>0.33259051095821152</v>
      </c>
    </row>
    <row r="204" spans="1:17" ht="15.75" x14ac:dyDescent="0.25">
      <c r="A204" s="2">
        <v>1405</v>
      </c>
      <c r="B204" s="31">
        <v>3.5896873875742865</v>
      </c>
      <c r="C204" s="31">
        <v>0.52314687693130268</v>
      </c>
      <c r="D204" s="31">
        <v>7.4574662269151992E-2</v>
      </c>
      <c r="E204" s="31">
        <v>0.11083772933671154</v>
      </c>
      <c r="F204" s="31">
        <v>0.14781618640301666</v>
      </c>
      <c r="G204" s="31">
        <v>0.91683422092134237</v>
      </c>
      <c r="H204" s="31">
        <v>2.2575987368997099</v>
      </c>
      <c r="I204" s="31">
        <v>1.3368486437195297</v>
      </c>
      <c r="J204" s="31">
        <v>0.68254205372786647</v>
      </c>
      <c r="K204" s="31">
        <v>8.5146359645875053E-2</v>
      </c>
      <c r="L204" s="31">
        <v>9.5471881414248276</v>
      </c>
      <c r="M204" s="31">
        <v>3.6619799021263457</v>
      </c>
      <c r="N204" s="31">
        <v>3.6703811170103307</v>
      </c>
      <c r="O204" s="32">
        <f t="shared" si="5"/>
        <v>31.4216491866555</v>
      </c>
      <c r="P204" s="31">
        <f t="shared" si="6"/>
        <v>0.7483346283957607</v>
      </c>
      <c r="Q204" s="31">
        <f t="shared" si="7"/>
        <v>0.31555511104861617</v>
      </c>
    </row>
    <row r="205" spans="1:17" ht="15.75" x14ac:dyDescent="0.25">
      <c r="A205" s="2">
        <v>1406</v>
      </c>
      <c r="B205" s="31">
        <v>3.6562174157931819</v>
      </c>
      <c r="C205" s="31">
        <v>0.55243096942019521</v>
      </c>
      <c r="D205" s="31">
        <v>7.815367663621417E-2</v>
      </c>
      <c r="E205" s="31">
        <v>0.13759166400419362</v>
      </c>
      <c r="F205" s="31">
        <v>0.16893288706625223</v>
      </c>
      <c r="G205" s="31">
        <v>0.93211479127003138</v>
      </c>
      <c r="H205" s="31">
        <v>2.0418183168155459</v>
      </c>
      <c r="I205" s="31">
        <v>1.1493099120941836</v>
      </c>
      <c r="J205" s="31">
        <v>0.59922798937049404</v>
      </c>
      <c r="K205" s="31">
        <v>9.3879319609554479E-2</v>
      </c>
      <c r="L205" s="31">
        <v>8.7251387948844705</v>
      </c>
      <c r="M205" s="31">
        <v>3.6619799021263457</v>
      </c>
      <c r="N205" s="31">
        <v>3.6111814215746807</v>
      </c>
      <c r="O205" s="32">
        <f t="shared" si="5"/>
        <v>31.4216491866555</v>
      </c>
      <c r="P205" s="31">
        <f t="shared" si="6"/>
        <v>0.76003096107705248</v>
      </c>
      <c r="Q205" s="31">
        <f t="shared" si="7"/>
        <v>0.3121179559097052</v>
      </c>
    </row>
    <row r="206" spans="1:17" ht="15.75" x14ac:dyDescent="0.25">
      <c r="A206" s="2">
        <v>1407</v>
      </c>
      <c r="B206" s="31">
        <v>3.6925937338809764</v>
      </c>
      <c r="C206" s="31">
        <v>0.56531597011530788</v>
      </c>
      <c r="D206" s="31">
        <v>7.5027529159633857E-2</v>
      </c>
      <c r="E206" s="31">
        <v>0.11465972000349471</v>
      </c>
      <c r="F206" s="31">
        <v>0.15203952472045529</v>
      </c>
      <c r="G206" s="31">
        <v>0.94739536161872029</v>
      </c>
      <c r="H206" s="31">
        <v>2.1832503281784588</v>
      </c>
      <c r="I206" s="31">
        <v>1.2685339781918674</v>
      </c>
      <c r="J206" s="31">
        <v>0.67740887532643501</v>
      </c>
      <c r="K206" s="31">
        <v>0.12662791947335031</v>
      </c>
      <c r="L206" s="31">
        <v>8.8964433714699034</v>
      </c>
      <c r="M206" s="31">
        <v>3.7609523319135447</v>
      </c>
      <c r="N206" s="31">
        <v>3.7887805078816319</v>
      </c>
      <c r="O206" s="32">
        <f t="shared" si="5"/>
        <v>31.4216491866555</v>
      </c>
      <c r="P206" s="31">
        <f t="shared" si="6"/>
        <v>0.79292523913234614</v>
      </c>
      <c r="Q206" s="31">
        <f t="shared" si="7"/>
        <v>0.31334536601679325</v>
      </c>
    </row>
    <row r="207" spans="1:17" ht="15.75" x14ac:dyDescent="0.25">
      <c r="A207" s="2">
        <v>1408</v>
      </c>
      <c r="B207" s="31">
        <v>3.7626064424933285</v>
      </c>
      <c r="C207" s="31">
        <v>0.71759325105754912</v>
      </c>
      <c r="D207" s="31">
        <v>8.7158029471804205E-2</v>
      </c>
      <c r="E207" s="31">
        <v>0.19492152400594098</v>
      </c>
      <c r="F207" s="31">
        <v>0.17315610316911451</v>
      </c>
      <c r="G207" s="31">
        <v>1.1002010651056104</v>
      </c>
      <c r="H207" s="32">
        <f>AVERAGE(H206,H208)</f>
        <v>2.3519403813040802</v>
      </c>
      <c r="I207" s="31">
        <v>1.1711981513705731</v>
      </c>
      <c r="J207" s="31">
        <v>0.56926652978033376</v>
      </c>
      <c r="K207" s="31">
        <v>0.13536087943702974</v>
      </c>
      <c r="L207" s="31">
        <v>8.8108813589261494</v>
      </c>
      <c r="M207" s="31">
        <v>3.5630074723391472</v>
      </c>
      <c r="N207" s="31">
        <v>3.6703811170103307</v>
      </c>
      <c r="O207" s="32">
        <f t="shared" si="5"/>
        <v>31.4216491866555</v>
      </c>
      <c r="P207" s="31">
        <f t="shared" si="6"/>
        <v>0.92225067592598065</v>
      </c>
      <c r="Q207" s="31">
        <f t="shared" si="7"/>
        <v>0.34851072298201857</v>
      </c>
    </row>
    <row r="208" spans="1:17" ht="15.75" x14ac:dyDescent="0.25">
      <c r="A208" s="2">
        <v>1409</v>
      </c>
      <c r="B208" s="31">
        <v>3.6272827709910138</v>
      </c>
      <c r="C208" s="31">
        <v>0.81247371072156094</v>
      </c>
      <c r="D208" s="31">
        <v>0.12191973296030428</v>
      </c>
      <c r="E208" s="31">
        <v>0.17963356133880837</v>
      </c>
      <c r="F208" s="31">
        <v>0.19004949117305614</v>
      </c>
      <c r="G208" s="31">
        <v>0.99705721525195967</v>
      </c>
      <c r="H208" s="31">
        <v>2.5206304344297017</v>
      </c>
      <c r="I208" s="31">
        <v>1.2685186290235937</v>
      </c>
      <c r="J208" s="31">
        <v>0.53930519887779182</v>
      </c>
      <c r="K208" s="31">
        <v>0.12444467948243114</v>
      </c>
      <c r="L208" s="31">
        <v>8.261006031397498</v>
      </c>
      <c r="M208" s="31">
        <v>3.5630074723391472</v>
      </c>
      <c r="N208" s="31">
        <v>3.5519817261390298</v>
      </c>
      <c r="O208" s="32">
        <f t="shared" si="5"/>
        <v>31.4216491866555</v>
      </c>
      <c r="P208" s="31">
        <f t="shared" si="6"/>
        <v>0.97351857086849458</v>
      </c>
      <c r="Q208" s="31">
        <f t="shared" si="7"/>
        <v>0.37167385231668693</v>
      </c>
    </row>
    <row r="209" spans="1:17" ht="15.75" x14ac:dyDescent="0.25">
      <c r="A209" s="2">
        <v>1410</v>
      </c>
      <c r="B209" s="31">
        <v>3.7407944925846666</v>
      </c>
      <c r="C209" s="31">
        <v>0.58288642560864345</v>
      </c>
      <c r="D209" s="31">
        <v>0.11566740813528542</v>
      </c>
      <c r="E209" s="31">
        <v>0.16052360800489257</v>
      </c>
      <c r="F209" s="31">
        <v>0.27451599205352439</v>
      </c>
      <c r="G209" s="31">
        <v>0.99323707266478745</v>
      </c>
      <c r="H209" s="32">
        <f>H208*3/4+H212*1/4</f>
        <v>2.4273330819408661</v>
      </c>
      <c r="I209" s="31">
        <v>1.205185486518674</v>
      </c>
      <c r="J209" s="31">
        <v>0.53930519887779182</v>
      </c>
      <c r="K209" s="31">
        <v>0.10697875955507229</v>
      </c>
      <c r="L209" s="31">
        <v>7.8435942195974855</v>
      </c>
      <c r="M209" s="31">
        <v>3.5630074723391472</v>
      </c>
      <c r="N209" s="31">
        <v>3.6703811170103307</v>
      </c>
      <c r="O209" s="32">
        <f t="shared" si="5"/>
        <v>31.4216491866555</v>
      </c>
      <c r="P209" s="31">
        <f t="shared" si="6"/>
        <v>0.79540026766449268</v>
      </c>
      <c r="Q209" s="31">
        <f t="shared" si="7"/>
        <v>0.33924092550807505</v>
      </c>
    </row>
    <row r="210" spans="1:17" ht="15.75" x14ac:dyDescent="0.25">
      <c r="A210" s="2">
        <v>1411</v>
      </c>
      <c r="B210" s="31">
        <v>3.682237633740121</v>
      </c>
      <c r="C210" s="31">
        <v>0.580543698209532</v>
      </c>
      <c r="D210" s="31">
        <v>0.11077597311436972</v>
      </c>
      <c r="E210" s="31">
        <v>0.1414136546709768</v>
      </c>
      <c r="F210" s="31">
        <v>0.2322827821726233</v>
      </c>
      <c r="G210" s="31">
        <v>0.88627308022396412</v>
      </c>
      <c r="H210" s="32">
        <f>H208*2/4+H212*2/4</f>
        <v>2.3340357294520304</v>
      </c>
      <c r="I210" s="31">
        <v>1.2252973948239794</v>
      </c>
      <c r="J210" s="31">
        <v>0.60942423985028937</v>
      </c>
      <c r="K210" s="31">
        <v>0.10479551956415309</v>
      </c>
      <c r="L210" s="31">
        <v>7.6541575873912384</v>
      </c>
      <c r="M210" s="31">
        <v>3.5630074723391472</v>
      </c>
      <c r="N210" s="31">
        <v>3.5519817261390298</v>
      </c>
      <c r="O210" s="32">
        <f t="shared" si="5"/>
        <v>31.4216491866555</v>
      </c>
      <c r="P210" s="31">
        <f t="shared" si="6"/>
        <v>0.77697315753939122</v>
      </c>
      <c r="Q210" s="31">
        <f t="shared" si="7"/>
        <v>0.32585989010113758</v>
      </c>
    </row>
    <row r="211" spans="1:17" ht="15.75" x14ac:dyDescent="0.25">
      <c r="A211" s="2">
        <v>1412</v>
      </c>
      <c r="B211" s="31">
        <v>3.0657734587164769</v>
      </c>
      <c r="C211" s="31">
        <v>0.49783957732902862</v>
      </c>
      <c r="D211" s="31">
        <v>7.2159270852592536E-2</v>
      </c>
      <c r="E211" s="31">
        <v>0.11799201811609629</v>
      </c>
      <c r="F211" s="31">
        <v>0.15135846858617305</v>
      </c>
      <c r="G211" s="31">
        <v>0.91798026369749397</v>
      </c>
      <c r="H211" s="32">
        <f>H208*1/4+H212*3/4</f>
        <v>2.2407383769631952</v>
      </c>
      <c r="I211" s="31">
        <v>1.021234362827788</v>
      </c>
      <c r="J211" s="31">
        <v>0.41952247988659275</v>
      </c>
      <c r="K211" s="31">
        <v>9.4725325106035249E-2</v>
      </c>
      <c r="L211" s="31">
        <v>6.8031384681956739</v>
      </c>
      <c r="M211" s="31">
        <v>2.9728843597329764</v>
      </c>
      <c r="N211" s="31">
        <v>2.9636847527472532</v>
      </c>
      <c r="O211" s="32">
        <f t="shared" si="5"/>
        <v>31.4216491866555</v>
      </c>
      <c r="P211" s="31">
        <f t="shared" si="6"/>
        <v>0.68018919917369902</v>
      </c>
      <c r="Q211" s="31">
        <f t="shared" si="7"/>
        <v>0.26930305767221568</v>
      </c>
    </row>
    <row r="212" spans="1:17" ht="15.75" x14ac:dyDescent="0.25">
      <c r="A212" s="2">
        <v>1413</v>
      </c>
      <c r="B212" s="31">
        <v>3.0673226787678556</v>
      </c>
      <c r="C212" s="31">
        <v>0.48810221625925843</v>
      </c>
      <c r="D212" s="31">
        <v>7.4450611384467721E-2</v>
      </c>
      <c r="E212" s="31">
        <v>0.13712585889167947</v>
      </c>
      <c r="F212" s="31">
        <v>0.1267186136267261</v>
      </c>
      <c r="G212" s="31">
        <v>0.91798026369749397</v>
      </c>
      <c r="H212" s="31">
        <v>2.1474410244743596</v>
      </c>
      <c r="I212" s="31">
        <v>1.1879900616349484</v>
      </c>
      <c r="J212" s="31">
        <v>0.40753613834558688</v>
      </c>
      <c r="K212" s="31">
        <v>8.7438761636340234E-2</v>
      </c>
      <c r="L212" s="31">
        <v>6.7439509338455563</v>
      </c>
      <c r="M212" s="31">
        <v>3.0967545413885165</v>
      </c>
      <c r="N212" s="31">
        <v>2.9636847527472532</v>
      </c>
      <c r="O212" s="32">
        <f t="shared" si="5"/>
        <v>31.4216491866555</v>
      </c>
      <c r="P212" s="31">
        <f t="shared" si="6"/>
        <v>0.67006989995263233</v>
      </c>
      <c r="Q212" s="31">
        <f t="shared" si="7"/>
        <v>0.26777900224036194</v>
      </c>
    </row>
    <row r="213" spans="1:17" ht="15.75" x14ac:dyDescent="0.25">
      <c r="A213" s="2">
        <v>1414</v>
      </c>
      <c r="B213" s="31">
        <v>3.1493194740059431</v>
      </c>
      <c r="C213" s="31">
        <v>0.48907957284607523</v>
      </c>
      <c r="D213" s="31">
        <v>8.077091768620355E-2</v>
      </c>
      <c r="E213" s="31">
        <v>0.17858251390544302</v>
      </c>
      <c r="F213" s="31">
        <v>0.15135846858617305</v>
      </c>
      <c r="G213" s="31">
        <v>0.86698136015874427</v>
      </c>
      <c r="H213" s="31">
        <v>2.300338559969751</v>
      </c>
      <c r="I213" s="31">
        <v>1.104511720353792</v>
      </c>
      <c r="J213" s="31">
        <v>0.50942019773350788</v>
      </c>
      <c r="K213" s="31">
        <v>0.10929845204542528</v>
      </c>
      <c r="L213" s="31">
        <v>6.9221481319204115</v>
      </c>
      <c r="M213" s="31">
        <v>3.0967545413885165</v>
      </c>
      <c r="N213" s="31">
        <v>3.1612637362637366</v>
      </c>
      <c r="O213" s="32">
        <f t="shared" si="5"/>
        <v>31.4216491866555</v>
      </c>
      <c r="P213" s="31">
        <f t="shared" si="6"/>
        <v>0.68880187163857232</v>
      </c>
      <c r="Q213" s="31">
        <f t="shared" si="7"/>
        <v>0.28063675299397478</v>
      </c>
    </row>
    <row r="214" spans="1:17" ht="15.75" x14ac:dyDescent="0.25">
      <c r="A214" s="2">
        <v>1415</v>
      </c>
      <c r="B214" s="31">
        <v>3.168838096093515</v>
      </c>
      <c r="C214" s="31">
        <v>0.5819284485936701</v>
      </c>
      <c r="D214" s="31">
        <v>7.5559888811829012E-2</v>
      </c>
      <c r="E214" s="31">
        <v>0.15307072620466544</v>
      </c>
      <c r="F214" s="31">
        <v>0.16895813926098294</v>
      </c>
      <c r="G214" s="31">
        <v>0.86060649721640059</v>
      </c>
      <c r="H214" s="31">
        <v>2.0622994787769064</v>
      </c>
      <c r="I214" s="31">
        <v>1.1245558472740405</v>
      </c>
      <c r="J214" s="31">
        <v>0.46247361737201215</v>
      </c>
      <c r="K214" s="31">
        <v>0.1129417337802717</v>
      </c>
      <c r="L214" s="31">
        <v>7.3698528884913532</v>
      </c>
      <c r="M214" s="31">
        <v>2.9728843597329764</v>
      </c>
      <c r="N214" s="31">
        <v>2.9636847527472532</v>
      </c>
      <c r="O214" s="32">
        <f t="shared" si="5"/>
        <v>31.4216491866555</v>
      </c>
      <c r="P214" s="31">
        <f t="shared" si="6"/>
        <v>0.75719177541748206</v>
      </c>
      <c r="Q214" s="31">
        <f t="shared" si="7"/>
        <v>0.29147195106002705</v>
      </c>
    </row>
    <row r="215" spans="1:17" ht="15.75" x14ac:dyDescent="0.25">
      <c r="A215" s="2">
        <v>1416</v>
      </c>
      <c r="B215" s="31">
        <v>2.9877224941070835</v>
      </c>
      <c r="C215" s="31">
        <v>0.66109433212583002</v>
      </c>
      <c r="D215" s="31">
        <v>8.5981948332529201E-2</v>
      </c>
      <c r="E215" s="31">
        <v>0.12755893850388789</v>
      </c>
      <c r="F215" s="31">
        <v>0.18655796359649512</v>
      </c>
      <c r="G215" s="31">
        <v>0.8465838509316771</v>
      </c>
      <c r="H215" s="32">
        <f>AVERAGE(H214,H216)</f>
        <v>2.2574491578076108</v>
      </c>
      <c r="I215" s="31">
        <v>1.1140444648307417</v>
      </c>
      <c r="J215" s="31">
        <v>0.45747928811247035</v>
      </c>
      <c r="K215" s="31">
        <v>0.12387157898481534</v>
      </c>
      <c r="L215" s="31">
        <v>6.72788443060701</v>
      </c>
      <c r="M215" s="31">
        <v>2.9728843597329764</v>
      </c>
      <c r="N215" s="31">
        <v>2.8648952609890115</v>
      </c>
      <c r="O215" s="32">
        <f t="shared" si="5"/>
        <v>31.4216491866555</v>
      </c>
      <c r="P215" s="31">
        <f t="shared" si="6"/>
        <v>0.81162923622064098</v>
      </c>
      <c r="Q215" s="31">
        <f t="shared" si="7"/>
        <v>0.2986269623552133</v>
      </c>
    </row>
    <row r="216" spans="1:17" ht="15.75" x14ac:dyDescent="0.25">
      <c r="A216" s="2">
        <v>1417</v>
      </c>
      <c r="B216" s="31">
        <v>3.0354057003518355</v>
      </c>
      <c r="C216" s="31">
        <v>0.53501533242646426</v>
      </c>
      <c r="D216" s="31">
        <v>8.337642296283361E-2</v>
      </c>
      <c r="E216" s="31">
        <v>0.10204715080311029</v>
      </c>
      <c r="F216" s="31">
        <v>0.17247822343754873</v>
      </c>
      <c r="G216" s="31">
        <v>0.84148190838936954</v>
      </c>
      <c r="H216" s="31">
        <v>2.4525988368383151</v>
      </c>
      <c r="I216" s="31">
        <v>0.95765341643375024</v>
      </c>
      <c r="J216" s="31">
        <v>0.39055551060140953</v>
      </c>
      <c r="K216" s="31">
        <v>9.8368606840881639E-2</v>
      </c>
      <c r="L216" s="31">
        <v>6.8409933325400836</v>
      </c>
      <c r="M216" s="31">
        <v>2.8077241175255883</v>
      </c>
      <c r="N216" s="31">
        <v>2.6673162774725276</v>
      </c>
      <c r="O216" s="32">
        <f t="shared" si="5"/>
        <v>31.4216491866555</v>
      </c>
      <c r="P216" s="31">
        <f t="shared" si="6"/>
        <v>0.70291542330342616</v>
      </c>
      <c r="Q216" s="31">
        <f t="shared" si="7"/>
        <v>0.28011869827302527</v>
      </c>
    </row>
    <row r="217" spans="1:17" ht="15.75" x14ac:dyDescent="0.25">
      <c r="A217" s="2">
        <v>1418</v>
      </c>
      <c r="B217" s="31">
        <v>2.9231707180366437</v>
      </c>
      <c r="C217" s="31">
        <v>0.61320385937180744</v>
      </c>
      <c r="D217" s="31">
        <v>7.4450611384467721E-2</v>
      </c>
      <c r="E217" s="31">
        <v>0.12755893850388789</v>
      </c>
      <c r="F217" s="31">
        <v>0.20767783059537237</v>
      </c>
      <c r="G217" s="31">
        <v>0.80695652173913046</v>
      </c>
      <c r="H217" s="32">
        <f>H216*2/3+H219*1/3</f>
        <v>2.7375629090576181</v>
      </c>
      <c r="I217" s="31">
        <v>1.0660276412423086</v>
      </c>
      <c r="J217" s="31">
        <v>0.42551568583262822</v>
      </c>
      <c r="K217" s="31">
        <v>7.1043993829527002E-2</v>
      </c>
      <c r="L217" s="31">
        <v>6.6636717413209015</v>
      </c>
      <c r="M217" s="31">
        <v>2.7251439964218949</v>
      </c>
      <c r="N217" s="31">
        <v>2.8648952609890115</v>
      </c>
      <c r="O217" s="32">
        <f t="shared" si="5"/>
        <v>31.4216491866555</v>
      </c>
      <c r="P217" s="31">
        <f t="shared" si="6"/>
        <v>0.75233174826029647</v>
      </c>
      <c r="Q217" s="31">
        <f t="shared" si="7"/>
        <v>0.28972248147152124</v>
      </c>
    </row>
    <row r="218" spans="1:17" ht="15.75" x14ac:dyDescent="0.25">
      <c r="A218" s="2">
        <v>1419</v>
      </c>
      <c r="B218" s="31">
        <v>3.1647003959852977</v>
      </c>
      <c r="C218" s="31">
        <v>0.5105814177560446</v>
      </c>
      <c r="D218" s="31">
        <v>6.513783551600448E-2</v>
      </c>
      <c r="E218" s="31">
        <v>0.13393688542908225</v>
      </c>
      <c r="F218" s="31">
        <v>8.7999064836220442E-2</v>
      </c>
      <c r="G218" s="31">
        <v>0.7649835530812451</v>
      </c>
      <c r="H218" s="32">
        <f>H216*1/3+H219*2/3</f>
        <v>3.0225269812769207</v>
      </c>
      <c r="I218" s="31">
        <v>1.0452497533458809</v>
      </c>
      <c r="J218" s="31">
        <v>0.41752474492060337</v>
      </c>
      <c r="K218" s="31">
        <v>9.2903684238612061E-2</v>
      </c>
      <c r="L218" s="31">
        <v>7.0537898879744434</v>
      </c>
      <c r="M218" s="31">
        <v>2.7251439964218949</v>
      </c>
      <c r="N218" s="31">
        <v>2.3709478021978025</v>
      </c>
      <c r="O218" s="32">
        <f t="shared" si="5"/>
        <v>31.4216491866555</v>
      </c>
      <c r="P218" s="31">
        <f t="shared" si="6"/>
        <v>0.68315877905415723</v>
      </c>
      <c r="Q218" s="31">
        <f t="shared" si="7"/>
        <v>0.26778105014963927</v>
      </c>
    </row>
    <row r="219" spans="1:17" ht="15.75" x14ac:dyDescent="0.25">
      <c r="A219" s="2">
        <v>1420</v>
      </c>
      <c r="B219" s="31">
        <v>2.7446069840443816</v>
      </c>
      <c r="C219" s="31">
        <v>0.5799737354200365</v>
      </c>
      <c r="D219" s="31">
        <v>8.8587465182839678E-2</v>
      </c>
      <c r="E219" s="31">
        <v>0.13712585889167947</v>
      </c>
      <c r="F219" s="31">
        <v>0.16895813926098294</v>
      </c>
      <c r="G219" s="31">
        <v>0.61198684246499602</v>
      </c>
      <c r="H219" s="31">
        <v>3.3074910534962236</v>
      </c>
      <c r="I219" s="31">
        <v>1.0501482611306556</v>
      </c>
      <c r="J219" s="31">
        <v>0.28567483167253643</v>
      </c>
      <c r="K219" s="31">
        <v>9.1082043371186638E-2</v>
      </c>
      <c r="L219" s="31">
        <v>5.7505646221562259</v>
      </c>
      <c r="M219" s="31">
        <v>2.8077241175255883</v>
      </c>
      <c r="N219" s="31">
        <v>2.5</v>
      </c>
      <c r="O219" s="32">
        <f t="shared" si="5"/>
        <v>31.4216491866555</v>
      </c>
      <c r="P219" s="31">
        <f t="shared" si="6"/>
        <v>0.71394621413400872</v>
      </c>
      <c r="Q219" s="31">
        <f t="shared" si="7"/>
        <v>0.27954307178815996</v>
      </c>
    </row>
    <row r="220" spans="1:17" ht="15.75" x14ac:dyDescent="0.25">
      <c r="A220" s="2">
        <v>1421</v>
      </c>
      <c r="B220" s="31">
        <v>3.1095443042776489</v>
      </c>
      <c r="C220" s="31">
        <v>0.53208326266601391</v>
      </c>
      <c r="D220" s="31">
        <v>6.774334804559734E-2</v>
      </c>
      <c r="E220" s="31">
        <v>0.14031483235427664</v>
      </c>
      <c r="F220" s="31">
        <v>0.16543824572333676</v>
      </c>
      <c r="G220" s="31">
        <v>0.7649835530812451</v>
      </c>
      <c r="H220" s="31">
        <v>1.3663886152530884</v>
      </c>
      <c r="I220" s="31">
        <v>0.85754686813223691</v>
      </c>
      <c r="J220" s="31">
        <v>0.39954524457820267</v>
      </c>
      <c r="K220" s="31">
        <v>8.0152198166645219E-2</v>
      </c>
      <c r="L220" s="31">
        <v>6.5981245208719743</v>
      </c>
      <c r="M220" s="31">
        <v>2.9728843597329764</v>
      </c>
      <c r="N220" s="31">
        <v>2.5</v>
      </c>
      <c r="O220" s="32">
        <f t="shared" si="5"/>
        <v>31.4216491866555</v>
      </c>
      <c r="P220" s="31">
        <f t="shared" si="6"/>
        <v>0.6683420993499406</v>
      </c>
      <c r="Q220" s="31">
        <f t="shared" si="7"/>
        <v>0.26037127989158593</v>
      </c>
    </row>
    <row r="221" spans="1:17" ht="15.75" x14ac:dyDescent="0.25">
      <c r="A221" s="2">
        <v>1422</v>
      </c>
      <c r="B221" s="31">
        <v>3.0189023030416986</v>
      </c>
      <c r="C221" s="31">
        <v>0.49005692943289203</v>
      </c>
      <c r="D221" s="31">
        <v>6.2532321752703124E-2</v>
      </c>
      <c r="E221" s="31">
        <v>0.15307072620466544</v>
      </c>
      <c r="F221" s="31">
        <v>0.1161587729484768</v>
      </c>
      <c r="G221" s="31">
        <v>0.72049689440993792</v>
      </c>
      <c r="H221" s="32">
        <f>AVERAGE(H220,H222)</f>
        <v>1.7315442362549223</v>
      </c>
      <c r="I221" s="31">
        <v>1.0544037647547924</v>
      </c>
      <c r="J221" s="31">
        <v>0.42451681310289685</v>
      </c>
      <c r="K221" s="31">
        <v>0.10201188857573026</v>
      </c>
      <c r="L221" s="31">
        <v>6.5434794183210245</v>
      </c>
      <c r="M221" s="31">
        <v>2.9728843597329764</v>
      </c>
      <c r="N221" s="31">
        <v>2.5</v>
      </c>
      <c r="O221" s="32">
        <f t="shared" si="5"/>
        <v>31.4216491866555</v>
      </c>
      <c r="P221" s="31">
        <f t="shared" si="6"/>
        <v>0.6505137949098081</v>
      </c>
      <c r="Q221" s="31">
        <f t="shared" si="7"/>
        <v>0.25088627598088098</v>
      </c>
    </row>
    <row r="222" spans="1:17" ht="15.75" x14ac:dyDescent="0.25">
      <c r="A222" s="2">
        <v>1423</v>
      </c>
      <c r="B222" s="31">
        <v>2.9402084773488624</v>
      </c>
      <c r="C222" s="31">
        <v>0.49592106895379273</v>
      </c>
      <c r="D222" s="31">
        <v>6.774334804559734E-2</v>
      </c>
      <c r="E222" s="31">
        <v>0.15307072620466544</v>
      </c>
      <c r="F222" s="31">
        <v>0.1161587729484768</v>
      </c>
      <c r="G222" s="31">
        <v>0.68848519777312045</v>
      </c>
      <c r="H222" s="31">
        <v>2.0966998572567559</v>
      </c>
      <c r="I222" s="31">
        <v>0.97999535735491294</v>
      </c>
      <c r="J222" s="31">
        <v>0.48767910205867865</v>
      </c>
      <c r="K222" s="31">
        <v>9.2903684238612061E-2</v>
      </c>
      <c r="L222" s="31">
        <v>7.0006937070063078</v>
      </c>
      <c r="M222" s="31">
        <v>2.4774036331108134</v>
      </c>
      <c r="N222" s="31">
        <v>2.5</v>
      </c>
      <c r="O222" s="32">
        <f t="shared" si="5"/>
        <v>31.4216491866555</v>
      </c>
      <c r="P222" s="31">
        <f t="shared" si="6"/>
        <v>0.65557519213777138</v>
      </c>
      <c r="Q222" s="31">
        <f t="shared" si="7"/>
        <v>0.26156551293620756</v>
      </c>
    </row>
    <row r="223" spans="1:17" ht="15.75" x14ac:dyDescent="0.25">
      <c r="A223" s="2">
        <v>1424</v>
      </c>
      <c r="B223" s="31">
        <v>3.2591407580894267</v>
      </c>
      <c r="C223" s="31">
        <v>0.51840027045057879</v>
      </c>
      <c r="D223" s="31">
        <v>6.2532321752703124E-2</v>
      </c>
      <c r="E223" s="31">
        <v>0.15307072620466544</v>
      </c>
      <c r="F223" s="31">
        <v>0.16895813926098294</v>
      </c>
      <c r="G223" s="31">
        <v>0.70608695652173903</v>
      </c>
      <c r="H223" s="31">
        <v>1.5083980778275443</v>
      </c>
      <c r="I223" s="31">
        <v>0.8852293236948503</v>
      </c>
      <c r="J223" s="31">
        <v>0.48640393068894722</v>
      </c>
      <c r="K223" s="31">
        <v>9.8368606840881639E-2</v>
      </c>
      <c r="L223" s="31">
        <v>6.9759055354101438</v>
      </c>
      <c r="M223" s="31">
        <v>2.9728843597329764</v>
      </c>
      <c r="N223" s="31">
        <v>2.8648952609890115</v>
      </c>
      <c r="O223" s="32">
        <f t="shared" si="5"/>
        <v>31.4216491866555</v>
      </c>
      <c r="P223" s="31">
        <f t="shared" si="6"/>
        <v>0.67567818364733989</v>
      </c>
      <c r="Q223" s="31">
        <f t="shared" si="7"/>
        <v>0.26398446030508788</v>
      </c>
    </row>
    <row r="224" spans="1:17" ht="15.75" x14ac:dyDescent="0.25">
      <c r="A224" s="2">
        <v>1425</v>
      </c>
      <c r="B224" s="31">
        <v>3.2185865047512405</v>
      </c>
      <c r="C224" s="31">
        <v>0.47539658063064016</v>
      </c>
      <c r="D224" s="31">
        <v>7.2642588704557018E-2</v>
      </c>
      <c r="E224" s="31">
        <v>0.13393688542908225</v>
      </c>
      <c r="F224" s="31">
        <v>0.1267186136267261</v>
      </c>
      <c r="G224" s="31">
        <v>0.70608695652173903</v>
      </c>
      <c r="H224" s="31">
        <v>1.5083980778275443</v>
      </c>
      <c r="I224" s="31">
        <v>1.2819734587464939</v>
      </c>
      <c r="J224" s="31">
        <v>0.50942019773350788</v>
      </c>
      <c r="K224" s="31">
        <v>9.8368606840881639E-2</v>
      </c>
      <c r="L224" s="31">
        <v>7.0310879016123407</v>
      </c>
      <c r="M224" s="31">
        <v>3.0141744202848231</v>
      </c>
      <c r="N224" s="31">
        <v>3.0624742445054949</v>
      </c>
      <c r="O224" s="32">
        <f t="shared" si="5"/>
        <v>31.4216491866555</v>
      </c>
      <c r="P224" s="31">
        <f t="shared" si="6"/>
        <v>0.6484674786503829</v>
      </c>
      <c r="Q224" s="31">
        <f t="shared" si="7"/>
        <v>0.26077768040410026</v>
      </c>
    </row>
    <row r="225" spans="1:17" ht="15.75" x14ac:dyDescent="0.25">
      <c r="A225" s="2">
        <v>1426</v>
      </c>
      <c r="B225" s="31">
        <v>3.199013527102613</v>
      </c>
      <c r="C225" s="31">
        <v>0.47148715428337307</v>
      </c>
      <c r="D225" s="31">
        <v>5.8140568378250254E-2</v>
      </c>
      <c r="E225" s="31">
        <v>0.11480304465349908</v>
      </c>
      <c r="F225" s="31">
        <v>0.13727853822576366</v>
      </c>
      <c r="G225" s="31">
        <v>0.7139846495424953</v>
      </c>
      <c r="H225" s="31">
        <v>1.8846740950682264</v>
      </c>
      <c r="I225" s="31">
        <v>1.0857262905683964</v>
      </c>
      <c r="J225" s="31">
        <v>0.47445995092719501</v>
      </c>
      <c r="K225" s="31">
        <v>7.6508916431796595E-2</v>
      </c>
      <c r="L225" s="31">
        <v>6.9415337055993138</v>
      </c>
      <c r="M225" s="31">
        <v>2.9728843597329764</v>
      </c>
      <c r="N225" s="31">
        <v>2.9636847527472532</v>
      </c>
      <c r="O225" s="31">
        <v>30.844446102946669</v>
      </c>
      <c r="P225" s="31">
        <f t="shared" si="6"/>
        <v>0.63460620291804559</v>
      </c>
      <c r="Q225" s="31">
        <f t="shared" si="7"/>
        <v>0.252997751732016</v>
      </c>
    </row>
    <row r="226" spans="1:17" ht="15.75" x14ac:dyDescent="0.25">
      <c r="A226" s="2">
        <v>1427</v>
      </c>
      <c r="B226" s="31">
        <v>3.0946359979148435</v>
      </c>
      <c r="C226" s="31">
        <v>0.49005692943289203</v>
      </c>
      <c r="D226" s="31">
        <v>6.2532321752703124E-2</v>
      </c>
      <c r="E226" s="31">
        <v>0.15307072620466544</v>
      </c>
      <c r="F226" s="31">
        <v>0.11263879421224873</v>
      </c>
      <c r="G226" s="31">
        <v>0.7139846495424953</v>
      </c>
      <c r="H226" s="32">
        <f>AVERAGE(H225,H227)</f>
        <v>2.0160575597712929</v>
      </c>
      <c r="I226" s="31">
        <v>1.037957308492877</v>
      </c>
      <c r="J226" s="31">
        <v>0.55298374772539582</v>
      </c>
      <c r="K226" s="31">
        <v>7.4687275564373393E-2</v>
      </c>
      <c r="L226" s="31">
        <v>7.1360338951408773</v>
      </c>
      <c r="M226" s="31">
        <v>2.9728843597329764</v>
      </c>
      <c r="N226" s="31">
        <v>2.7661057692307693</v>
      </c>
      <c r="O226" s="32">
        <f>O225*3/4+O229*1/4</f>
        <v>30.308952244302517</v>
      </c>
      <c r="P226" s="31">
        <f t="shared" si="6"/>
        <v>0.6515312408333449</v>
      </c>
      <c r="Q226" s="31">
        <f t="shared" si="7"/>
        <v>0.26190635619692543</v>
      </c>
    </row>
    <row r="227" spans="1:17" ht="15.75" x14ac:dyDescent="0.25">
      <c r="A227" s="2">
        <v>1428</v>
      </c>
      <c r="B227" s="31">
        <v>3.2608483431960105</v>
      </c>
      <c r="C227" s="31">
        <v>0.70409802194576876</v>
      </c>
      <c r="D227" s="31">
        <v>6.513783551600448E-2</v>
      </c>
      <c r="E227" s="31">
        <v>0.15307072620466544</v>
      </c>
      <c r="F227" s="31">
        <v>0.11263879421224873</v>
      </c>
      <c r="G227" s="31">
        <v>1.0199780707749933</v>
      </c>
      <c r="H227" s="31">
        <v>2.1474410244743596</v>
      </c>
      <c r="I227" s="31">
        <v>0.98685017966625654</v>
      </c>
      <c r="J227" s="31">
        <v>0.44948842907218822</v>
      </c>
      <c r="K227" s="31">
        <v>0.1184066563825435</v>
      </c>
      <c r="L227" s="31">
        <v>8.1566451034013472</v>
      </c>
      <c r="M227" s="31">
        <v>3.5096551469069857</v>
      </c>
      <c r="N227" s="31">
        <v>3.1612637362637366</v>
      </c>
      <c r="O227" s="32">
        <f>O225*2/4+O229*2/4</f>
        <v>29.773458385658369</v>
      </c>
      <c r="P227" s="31">
        <f t="shared" si="6"/>
        <v>0.87106185401553204</v>
      </c>
      <c r="Q227" s="31">
        <f t="shared" si="7"/>
        <v>0.31231422024079997</v>
      </c>
    </row>
    <row r="228" spans="1:17" ht="15.75" x14ac:dyDescent="0.25">
      <c r="A228" s="2">
        <v>1429</v>
      </c>
      <c r="B228" s="31">
        <v>3.1100720387230862</v>
      </c>
      <c r="C228" s="31">
        <v>0.65816226236537967</v>
      </c>
      <c r="D228" s="31">
        <v>9.6985198212363885E-2</v>
      </c>
      <c r="E228" s="31">
        <v>0.15307072620466544</v>
      </c>
      <c r="F228" s="31">
        <v>0.13727853822576366</v>
      </c>
      <c r="G228" s="31">
        <v>1.008695652173913</v>
      </c>
      <c r="H228" s="31">
        <v>3.0390367665137501</v>
      </c>
      <c r="I228" s="31">
        <v>1.2550278395904577</v>
      </c>
      <c r="J228" s="31">
        <v>0.46846678927165891</v>
      </c>
      <c r="K228" s="31">
        <v>0.15666111459844181</v>
      </c>
      <c r="L228" s="31">
        <v>7.6984102395407215</v>
      </c>
      <c r="M228" s="31">
        <v>3.468365086355139</v>
      </c>
      <c r="N228" s="31">
        <v>3.1612637362637366</v>
      </c>
      <c r="O228" s="32">
        <f>O225*1/4+O229*3/4</f>
        <v>29.237964527014221</v>
      </c>
      <c r="P228" s="31">
        <f t="shared" si="6"/>
        <v>0.86791434262252065</v>
      </c>
      <c r="Q228" s="31">
        <f t="shared" si="7"/>
        <v>0.32715220430117697</v>
      </c>
    </row>
    <row r="229" spans="1:17" ht="15.75" x14ac:dyDescent="0.25">
      <c r="A229" s="2">
        <v>1430</v>
      </c>
      <c r="B229" s="31">
        <v>3.2566895028608958</v>
      </c>
      <c r="C229" s="31">
        <v>0.56531338661778474</v>
      </c>
      <c r="D229" s="31">
        <v>8.5981948332529201E-2</v>
      </c>
      <c r="E229" s="31">
        <v>0.12755893850388789</v>
      </c>
      <c r="F229" s="31">
        <v>0.29215690024383839</v>
      </c>
      <c r="G229" s="31">
        <v>1.008695652173913</v>
      </c>
      <c r="H229" s="31">
        <v>1.8611156357647824</v>
      </c>
      <c r="I229" s="31">
        <v>1.187957511153203</v>
      </c>
      <c r="J229" s="31">
        <v>0.34499361575613657</v>
      </c>
      <c r="K229" s="31">
        <v>0.12022829724996671</v>
      </c>
      <c r="L229" s="31">
        <v>8.7514302586754482</v>
      </c>
      <c r="M229" s="31">
        <v>3.2</v>
      </c>
      <c r="N229" s="31">
        <v>2.7661057692307693</v>
      </c>
      <c r="O229" s="31">
        <v>28.702470668370069</v>
      </c>
      <c r="P229" s="31">
        <f t="shared" si="6"/>
        <v>0.78204787756017402</v>
      </c>
      <c r="Q229" s="31">
        <f t="shared" si="7"/>
        <v>0.32278240507677008</v>
      </c>
    </row>
    <row r="230" spans="1:17" ht="15.75" x14ac:dyDescent="0.25">
      <c r="A230" s="2">
        <v>1431</v>
      </c>
      <c r="B230" s="31">
        <v>3.1407787838400365</v>
      </c>
      <c r="C230" s="31">
        <v>0.50569463482196064</v>
      </c>
      <c r="D230" s="31">
        <v>7.0348866498291363E-2</v>
      </c>
      <c r="E230" s="31">
        <v>0.1913384077558318</v>
      </c>
      <c r="F230" s="31">
        <v>0.13727853822576366</v>
      </c>
      <c r="G230" s="31">
        <v>1.008695652173913</v>
      </c>
      <c r="H230" s="31">
        <v>1.6560603724451708</v>
      </c>
      <c r="I230" s="31">
        <v>1.1726101427176574</v>
      </c>
      <c r="J230" s="31">
        <v>0.55436904534686504</v>
      </c>
      <c r="K230" s="31">
        <v>8.7438761636340234E-2</v>
      </c>
      <c r="L230" s="31">
        <v>7.3648762339194969</v>
      </c>
      <c r="M230" s="31">
        <v>2.9728843597329764</v>
      </c>
      <c r="N230" s="31">
        <v>2.7661057692307693</v>
      </c>
      <c r="O230" s="32">
        <f>O229*2/3+O232*1/3</f>
        <v>30.478856190986605</v>
      </c>
      <c r="P230" s="31">
        <f t="shared" si="6"/>
        <v>0.6946579957386203</v>
      </c>
      <c r="Q230" s="31">
        <f t="shared" si="7"/>
        <v>0.27764654781531889</v>
      </c>
    </row>
    <row r="231" spans="1:17" ht="15.75" x14ac:dyDescent="0.25">
      <c r="A231" s="2">
        <v>1432</v>
      </c>
      <c r="B231" s="31">
        <v>3.1728149461950301</v>
      </c>
      <c r="C231" s="31">
        <v>0.61124914619817383</v>
      </c>
      <c r="D231" s="31">
        <v>5.7321293620993662E-2</v>
      </c>
      <c r="E231" s="31">
        <v>0.25511787700777577</v>
      </c>
      <c r="F231" s="31">
        <v>0.20767783059537237</v>
      </c>
      <c r="G231" s="31">
        <v>1.008695652173913</v>
      </c>
      <c r="H231" s="31">
        <v>1.672648188507238</v>
      </c>
      <c r="I231" s="31">
        <v>0.95637761923586562</v>
      </c>
      <c r="J231" s="31">
        <v>0.52440312538922074</v>
      </c>
      <c r="K231" s="31">
        <v>9.4725325106035249E-2</v>
      </c>
      <c r="L231" s="31">
        <v>6.7370580945300063</v>
      </c>
      <c r="M231" s="31">
        <v>3.1380446019403632</v>
      </c>
      <c r="N231" s="31">
        <v>3.1612637362637366</v>
      </c>
      <c r="O231" s="32">
        <f>O229*1/3+O232*2/3</f>
        <v>32.255241713603141</v>
      </c>
      <c r="P231" s="31">
        <f t="shared" si="6"/>
        <v>0.77667574838798958</v>
      </c>
      <c r="Q231" s="31">
        <f t="shared" si="7"/>
        <v>0.28816651873789889</v>
      </c>
    </row>
    <row r="232" spans="1:17" ht="15.75" x14ac:dyDescent="0.25">
      <c r="A232" s="2">
        <v>1433</v>
      </c>
      <c r="B232" s="31">
        <v>3.3260505846162869</v>
      </c>
      <c r="C232" s="31">
        <v>0.56140396027051764</v>
      </c>
      <c r="D232" s="31">
        <v>7.0639958662539207E-2</v>
      </c>
      <c r="E232" s="31">
        <v>0.15307072620466544</v>
      </c>
      <c r="F232" s="31">
        <v>0.21119776883764518</v>
      </c>
      <c r="G232" s="31">
        <v>1.008695652173913</v>
      </c>
      <c r="H232" s="31">
        <v>2.0260247300389693</v>
      </c>
      <c r="I232" s="31">
        <v>1.2437408532320204</v>
      </c>
      <c r="J232" s="31">
        <v>0.54937469419929308</v>
      </c>
      <c r="K232" s="31">
        <v>0.10019024770830708</v>
      </c>
      <c r="L232" s="31">
        <v>6.6261520105876102</v>
      </c>
      <c r="M232" s="31">
        <v>3.0554644808366698</v>
      </c>
      <c r="N232" s="31">
        <v>3.1612637362637366</v>
      </c>
      <c r="O232" s="31">
        <v>34.031627236219677</v>
      </c>
      <c r="P232" s="31">
        <f t="shared" si="6"/>
        <v>0.74351068632189787</v>
      </c>
      <c r="Q232" s="31">
        <f t="shared" si="7"/>
        <v>0.28227846667677425</v>
      </c>
    </row>
    <row r="233" spans="1:17" ht="15.75" x14ac:dyDescent="0.25">
      <c r="A233" s="2">
        <v>1434</v>
      </c>
      <c r="B233" s="31">
        <v>3.2019986389098296</v>
      </c>
      <c r="C233" s="31">
        <v>0.53892475877373136</v>
      </c>
      <c r="D233" s="31">
        <v>7.2954376849843447E-2</v>
      </c>
      <c r="E233" s="31">
        <v>0.15307072620466544</v>
      </c>
      <c r="F233" s="31">
        <v>0.16895813926098294</v>
      </c>
      <c r="G233" s="31">
        <v>1.008695652173913</v>
      </c>
      <c r="H233" s="31">
        <v>2.1474410244743596</v>
      </c>
      <c r="I233" s="31">
        <v>1.0746584125082923</v>
      </c>
      <c r="J233" s="31">
        <v>0.64926107711924053</v>
      </c>
      <c r="K233" s="31">
        <v>7.4687275564373393E-2</v>
      </c>
      <c r="L233" s="31">
        <v>6.7297321613534749</v>
      </c>
      <c r="M233" s="31">
        <v>3</v>
      </c>
      <c r="N233" s="31">
        <v>3.1612637362637366</v>
      </c>
      <c r="O233" s="32">
        <f>O232*2/3+O235*1/3</f>
        <v>37.681393068285217</v>
      </c>
      <c r="P233" s="31">
        <f t="shared" si="6"/>
        <v>0.71299537245825462</v>
      </c>
      <c r="Q233" s="31">
        <f t="shared" si="7"/>
        <v>0.27948253686711472</v>
      </c>
    </row>
    <row r="234" spans="1:17" ht="15.75" x14ac:dyDescent="0.25">
      <c r="A234" s="2">
        <v>1435</v>
      </c>
      <c r="B234" s="31">
        <v>3.266489920252329</v>
      </c>
      <c r="C234" s="31">
        <v>0.54576625488144903</v>
      </c>
      <c r="D234" s="31">
        <v>5.6739383905101415E-2</v>
      </c>
      <c r="E234" s="31">
        <v>0.15307072620466544</v>
      </c>
      <c r="F234" s="31">
        <v>0.14783842989834164</v>
      </c>
      <c r="G234" s="31">
        <v>1.008695652173913</v>
      </c>
      <c r="H234" s="31">
        <v>1.672648188507238</v>
      </c>
      <c r="I234" s="31">
        <v>1.2105742759952545</v>
      </c>
      <c r="J234" s="31">
        <v>0.54937469419929308</v>
      </c>
      <c r="K234" s="31">
        <v>5.8292507757560154E-2</v>
      </c>
      <c r="L234" s="31">
        <v>6.7429313255486871</v>
      </c>
      <c r="M234" s="31">
        <v>2.9728843597329764</v>
      </c>
      <c r="N234" s="31">
        <v>2.9</v>
      </c>
      <c r="O234" s="32">
        <f>O232*1/3+O235*2/3</f>
        <v>41.331158900350765</v>
      </c>
      <c r="P234" s="31">
        <f t="shared" si="6"/>
        <v>0.70039604225749474</v>
      </c>
      <c r="Q234" s="31">
        <f t="shared" si="7"/>
        <v>0.26480418091329094</v>
      </c>
    </row>
    <row r="235" spans="1:17" ht="15.75" x14ac:dyDescent="0.25">
      <c r="A235" s="2">
        <v>1436</v>
      </c>
      <c r="B235" s="31">
        <v>3.207821638539007</v>
      </c>
      <c r="C235" s="31">
        <v>0.54283418512099857</v>
      </c>
      <c r="D235" s="31">
        <v>5.7321293620993662E-2</v>
      </c>
      <c r="E235" s="31">
        <v>0.15307072620466544</v>
      </c>
      <c r="F235" s="31">
        <v>0.14783842989834164</v>
      </c>
      <c r="G235" s="31">
        <v>1.008695652173913</v>
      </c>
      <c r="H235" s="31">
        <v>1.8133867184518542</v>
      </c>
      <c r="I235" s="31">
        <v>1.2854723717582179</v>
      </c>
      <c r="J235" s="31">
        <v>0.62428950544149442</v>
      </c>
      <c r="K235" s="31">
        <v>7.6508916431796595E-2</v>
      </c>
      <c r="L235" s="31">
        <v>6.9550954216593004</v>
      </c>
      <c r="M235" s="31">
        <v>2.8077241175255883</v>
      </c>
      <c r="N235" s="31">
        <v>2.9</v>
      </c>
      <c r="O235" s="31">
        <v>44.980924732416312</v>
      </c>
      <c r="P235" s="31">
        <f t="shared" si="6"/>
        <v>0.71304188621749798</v>
      </c>
      <c r="Q235" s="31">
        <f t="shared" si="7"/>
        <v>0.2682408465991894</v>
      </c>
    </row>
    <row r="236" spans="1:17" ht="15.75" x14ac:dyDescent="0.25">
      <c r="A236" s="2">
        <v>1437</v>
      </c>
      <c r="B236" s="31">
        <v>3.0772523032952792</v>
      </c>
      <c r="C236" s="31">
        <v>0.72364515368210447</v>
      </c>
      <c r="D236" s="31">
        <v>5.9926815203094147E-2</v>
      </c>
      <c r="E236" s="31">
        <v>0.14350380581687386</v>
      </c>
      <c r="F236" s="31">
        <v>0.13727853822576366</v>
      </c>
      <c r="G236" s="31">
        <v>1.008695652173913</v>
      </c>
      <c r="H236" s="32">
        <f>AVERAGE(H235,H237)</f>
        <v>1.9197057242454116</v>
      </c>
      <c r="I236" s="32">
        <f>AVERAGE(I235,I237)</f>
        <v>1.2982451993916988</v>
      </c>
      <c r="J236" s="31">
        <v>0.50742246037557515</v>
      </c>
      <c r="K236" s="31">
        <v>0.12022829724996671</v>
      </c>
      <c r="L236" s="31">
        <v>7.6401729865908763</v>
      </c>
      <c r="M236" s="31">
        <v>2.8490141780774354</v>
      </c>
      <c r="N236" s="31">
        <v>2.7661057692307693</v>
      </c>
      <c r="O236" s="31">
        <v>32.847919351352246</v>
      </c>
      <c r="P236" s="31">
        <f t="shared" si="6"/>
        <v>0.87371587941747442</v>
      </c>
      <c r="Q236" s="31">
        <f t="shared" si="7"/>
        <v>0.30022694828284646</v>
      </c>
    </row>
    <row r="237" spans="1:17" ht="15.75" x14ac:dyDescent="0.25">
      <c r="A237" s="2">
        <v>1438</v>
      </c>
      <c r="B237" s="31">
        <v>3.6140881730240024</v>
      </c>
      <c r="C237" s="31">
        <v>0.97287108332038563</v>
      </c>
      <c r="D237" s="31">
        <v>9.3798453728980838E-2</v>
      </c>
      <c r="E237" s="31">
        <v>0.28381863817115049</v>
      </c>
      <c r="F237" s="31">
        <v>0.17247822343754873</v>
      </c>
      <c r="G237" s="31">
        <v>1.008695652173913</v>
      </c>
      <c r="H237" s="31">
        <v>2.0260247300389693</v>
      </c>
      <c r="I237" s="31">
        <v>1.3110180270251799</v>
      </c>
      <c r="J237" s="31">
        <v>0.44349521468557657</v>
      </c>
      <c r="K237" s="31">
        <v>0.14573126939390038</v>
      </c>
      <c r="L237" s="31">
        <v>7.5188375518812114</v>
      </c>
      <c r="M237" s="31">
        <v>2.9728843597329764</v>
      </c>
      <c r="N237" s="31">
        <v>3.1612637362637366</v>
      </c>
      <c r="O237" s="32">
        <f>AVERAGE(O236,O238)</f>
        <v>35.264507086576259</v>
      </c>
      <c r="P237" s="31">
        <f t="shared" si="6"/>
        <v>1.0828524416729912</v>
      </c>
      <c r="Q237" s="31">
        <f t="shared" si="7"/>
        <v>0.3654976103282887</v>
      </c>
    </row>
    <row r="238" spans="1:17" ht="15.75" x14ac:dyDescent="0.25">
      <c r="A238" s="2">
        <v>1439</v>
      </c>
      <c r="B238" s="31">
        <v>3.2597499484241763</v>
      </c>
      <c r="C238" s="31">
        <v>0.6415472003894942</v>
      </c>
      <c r="D238" s="31">
        <v>0.10682600304665157</v>
      </c>
      <c r="E238" s="31">
        <v>0.15307072620466544</v>
      </c>
      <c r="F238" s="31">
        <v>0.31679661900816497</v>
      </c>
      <c r="G238" s="31">
        <v>1.008695652173913</v>
      </c>
      <c r="H238" s="32">
        <f>AVERAGE(H237,H239)</f>
        <v>1.8964533657565126</v>
      </c>
      <c r="I238" s="31">
        <v>1.2105742759952545</v>
      </c>
      <c r="J238" s="31">
        <v>0.59931786200793613</v>
      </c>
      <c r="K238" s="31">
        <v>0.15666111459844181</v>
      </c>
      <c r="L238" s="31">
        <v>6.3188753738334364</v>
      </c>
      <c r="M238" s="31">
        <v>2.9728843597329764</v>
      </c>
      <c r="N238" s="31">
        <v>2.1733688186813187</v>
      </c>
      <c r="O238" s="31">
        <v>37.681094821800279</v>
      </c>
      <c r="P238" s="31">
        <f t="shared" si="6"/>
        <v>0.82381696392066373</v>
      </c>
      <c r="Q238" s="31">
        <f t="shared" si="7"/>
        <v>0.31199962167793305</v>
      </c>
    </row>
    <row r="239" spans="1:17" ht="15.75" x14ac:dyDescent="0.25">
      <c r="A239" s="2">
        <v>1440</v>
      </c>
      <c r="B239" s="31">
        <v>3.3182468608548645</v>
      </c>
      <c r="C239" s="31">
        <v>0.46855508452292266</v>
      </c>
      <c r="D239" s="31">
        <v>6.513783551600448E-2</v>
      </c>
      <c r="E239" s="31">
        <v>0.15307072620466544</v>
      </c>
      <c r="F239" s="31">
        <v>0.20415775168081829</v>
      </c>
      <c r="G239" s="31">
        <v>1.008695652173913</v>
      </c>
      <c r="H239" s="31">
        <v>1.7668820014740558</v>
      </c>
      <c r="I239" s="31">
        <v>1.0995329022223501</v>
      </c>
      <c r="J239" s="31">
        <v>0.62428950544149442</v>
      </c>
      <c r="K239" s="31">
        <v>6.5579071227255176E-2</v>
      </c>
      <c r="L239" s="32">
        <f>AVERAGE(L238,L240)</f>
        <v>6.6251163110494229</v>
      </c>
      <c r="M239" s="31">
        <v>3.3032048441477513</v>
      </c>
      <c r="N239" s="31">
        <v>2.7</v>
      </c>
      <c r="O239" s="32">
        <f>O238*3/4+O242*1/4</f>
        <v>38.9706953761916</v>
      </c>
      <c r="P239" s="31">
        <f t="shared" si="6"/>
        <v>0.65194806004468953</v>
      </c>
      <c r="Q239" s="31">
        <f t="shared" si="7"/>
        <v>0.26428171241687537</v>
      </c>
    </row>
    <row r="240" spans="1:17" ht="15.75" x14ac:dyDescent="0.25">
      <c r="A240" s="2">
        <v>1441</v>
      </c>
      <c r="B240" s="31">
        <v>3.2146043601144885</v>
      </c>
      <c r="C240" s="31">
        <v>0.47539658063064016</v>
      </c>
      <c r="D240" s="31">
        <v>4.95047572546179E-2</v>
      </c>
      <c r="E240" s="31">
        <v>0.15307072620466544</v>
      </c>
      <c r="F240" s="31">
        <v>0.13023857847806061</v>
      </c>
      <c r="G240" s="31">
        <v>1.008695652173913</v>
      </c>
      <c r="H240" s="31">
        <v>1.672648188507238</v>
      </c>
      <c r="I240" s="31">
        <v>0.96209108993043657</v>
      </c>
      <c r="J240" s="31">
        <v>0.59931786200793613</v>
      </c>
      <c r="K240" s="31">
        <v>5.4649226022711522E-2</v>
      </c>
      <c r="L240" s="31">
        <v>6.9313572482654102</v>
      </c>
      <c r="M240" s="31">
        <v>2.8490141780774354</v>
      </c>
      <c r="N240" s="31">
        <v>3.1612637362637366</v>
      </c>
      <c r="O240" s="32">
        <f>O238*2/4+O242*2/4</f>
        <v>40.260295930582913</v>
      </c>
      <c r="P240" s="31">
        <f t="shared" si="6"/>
        <v>0.6468481616896351</v>
      </c>
      <c r="Q240" s="31">
        <f t="shared" si="7"/>
        <v>0.25370908203584536</v>
      </c>
    </row>
    <row r="241" spans="1:17" ht="15.75" x14ac:dyDescent="0.25">
      <c r="A241" s="2">
        <v>1442</v>
      </c>
      <c r="B241" s="31">
        <v>3.179674043516088</v>
      </c>
      <c r="C241" s="31">
        <v>0.47148715428337307</v>
      </c>
      <c r="D241" s="31">
        <v>4.95047572546179E-2</v>
      </c>
      <c r="E241" s="31">
        <v>0.15307072620466544</v>
      </c>
      <c r="F241" s="31">
        <v>0.10207891468754793</v>
      </c>
      <c r="G241" s="31">
        <v>1.008695652173913</v>
      </c>
      <c r="H241" s="31">
        <v>2.222454269606339</v>
      </c>
      <c r="I241" s="31">
        <v>1.1050079784698033</v>
      </c>
      <c r="J241" s="31">
        <v>0.42045245775882373</v>
      </c>
      <c r="K241" s="31">
        <v>8.0152198166645219E-2</v>
      </c>
      <c r="L241" s="31">
        <v>8.0123335252096499</v>
      </c>
      <c r="M241" s="31">
        <v>3.468365086355139</v>
      </c>
      <c r="N241" s="31">
        <v>3</v>
      </c>
      <c r="O241" s="32">
        <f>O238*1/4+O242*3/4</f>
        <v>41.549896484974241</v>
      </c>
      <c r="P241" s="31">
        <f t="shared" si="6"/>
        <v>0.68053686236163924</v>
      </c>
      <c r="Q241" s="31">
        <f t="shared" si="7"/>
        <v>0.27183242181776041</v>
      </c>
    </row>
    <row r="242" spans="1:17" ht="15.75" x14ac:dyDescent="0.25">
      <c r="A242" s="2">
        <v>1443</v>
      </c>
      <c r="B242" s="31">
        <v>3.2464165547668764</v>
      </c>
      <c r="C242" s="31">
        <v>0.48223807673835767</v>
      </c>
      <c r="D242" s="31">
        <v>8.077091768620355E-2</v>
      </c>
      <c r="E242" s="31">
        <v>0.15307072620466544</v>
      </c>
      <c r="F242" s="31">
        <v>0.14783842989834164</v>
      </c>
      <c r="G242" s="31">
        <v>1.008695652173913</v>
      </c>
      <c r="H242" s="31">
        <v>1.7668820014740558</v>
      </c>
      <c r="I242" s="31">
        <v>1.1338933522842907</v>
      </c>
      <c r="J242" s="31">
        <v>0.37858848052450117</v>
      </c>
      <c r="K242" s="31">
        <v>7.1043993829527002E-2</v>
      </c>
      <c r="L242" s="31">
        <v>7.4305096145497238</v>
      </c>
      <c r="M242" s="31">
        <v>2.9728843597329764</v>
      </c>
      <c r="N242" s="31">
        <v>2.8155005151098904</v>
      </c>
      <c r="O242" s="31">
        <v>42.839497039365554</v>
      </c>
      <c r="P242" s="31">
        <f t="shared" si="6"/>
        <v>0.66767055588217783</v>
      </c>
      <c r="Q242" s="31">
        <f t="shared" si="7"/>
        <v>0.28021523996488784</v>
      </c>
    </row>
    <row r="243" spans="1:17" ht="15.75" x14ac:dyDescent="0.25">
      <c r="A243" s="2">
        <v>1444</v>
      </c>
      <c r="B243" s="31">
        <v>3.2798057218529526</v>
      </c>
      <c r="C243" s="31">
        <v>0.47344186745700662</v>
      </c>
      <c r="D243" s="31">
        <v>6.2532321752703124E-2</v>
      </c>
      <c r="E243" s="31">
        <v>0.15307072620466544</v>
      </c>
      <c r="F243" s="31">
        <v>0.13023857847806061</v>
      </c>
      <c r="G243" s="31">
        <v>1.008695652173913</v>
      </c>
      <c r="H243" s="32">
        <f>H242*2/3+H245*1/3</f>
        <v>1.9946133895288458</v>
      </c>
      <c r="I243" s="32">
        <f>AVERAGE(I242,I244)</f>
        <v>1.1021675198512682</v>
      </c>
      <c r="J243" s="31">
        <v>0.62428950544149442</v>
      </c>
      <c r="K243" s="31">
        <v>5.6470866890136966E-2</v>
      </c>
      <c r="L243" s="31">
        <v>6.0405927536077684</v>
      </c>
      <c r="M243" s="31">
        <v>2.9728843597329764</v>
      </c>
      <c r="N243" s="31">
        <v>3.2600532280219783</v>
      </c>
      <c r="O243" s="31">
        <v>47.123438270303339</v>
      </c>
      <c r="P243" s="31">
        <f t="shared" si="6"/>
        <v>0.6426001048683353</v>
      </c>
      <c r="Q243" s="31">
        <f t="shared" si="7"/>
        <v>0.25194269625825472</v>
      </c>
    </row>
    <row r="244" spans="1:17" ht="15.75" x14ac:dyDescent="0.25">
      <c r="A244" s="2">
        <v>1445</v>
      </c>
      <c r="B244" s="31">
        <v>3.2251142936119295</v>
      </c>
      <c r="C244" s="31">
        <v>0.5819284485936701</v>
      </c>
      <c r="D244" s="31">
        <v>5.7321293620993662E-2</v>
      </c>
      <c r="E244" s="31">
        <v>0.14988175274206822</v>
      </c>
      <c r="F244" s="31">
        <v>0.10559888236597453</v>
      </c>
      <c r="G244" s="31">
        <v>1.008695652173913</v>
      </c>
      <c r="H244" s="32">
        <f>H242*1/3+H245*2/3</f>
        <v>2.2223447775836358</v>
      </c>
      <c r="I244" s="31">
        <v>1.0704416874182456</v>
      </c>
      <c r="J244" s="31">
        <v>0.58233717112035743</v>
      </c>
      <c r="K244" s="31">
        <v>6.3757430359831974E-2</v>
      </c>
      <c r="L244" s="31">
        <v>6.3257755591626408</v>
      </c>
      <c r="M244" s="31">
        <v>2.8490141780774354</v>
      </c>
      <c r="N244" s="31">
        <v>2.8648952609890115</v>
      </c>
      <c r="O244" s="32">
        <f>AVERAGE(O243,O245)</f>
        <v>44.383452707993385</v>
      </c>
      <c r="P244" s="31">
        <f t="shared" si="6"/>
        <v>0.72551908959559852</v>
      </c>
      <c r="Q244" s="31">
        <f t="shared" si="7"/>
        <v>0.26402711440422766</v>
      </c>
    </row>
    <row r="245" spans="1:17" ht="15.75" x14ac:dyDescent="0.25">
      <c r="A245" s="2">
        <v>1446</v>
      </c>
      <c r="B245" s="31">
        <v>3.2785825824483807</v>
      </c>
      <c r="C245" s="31">
        <v>0.56726809979141835</v>
      </c>
      <c r="D245" s="31">
        <v>6.513783551600448E-2</v>
      </c>
      <c r="E245" s="31">
        <v>0.11799201811609629</v>
      </c>
      <c r="F245" s="31">
        <v>0.14629278459383693</v>
      </c>
      <c r="G245" s="31">
        <v>1.008695652173913</v>
      </c>
      <c r="H245" s="31">
        <v>2.4500761656384258</v>
      </c>
      <c r="I245" s="31">
        <v>0.95266749018900243</v>
      </c>
      <c r="J245" s="31">
        <v>0.44188135206710588</v>
      </c>
      <c r="K245" s="31">
        <v>7.6508916431796595E-2</v>
      </c>
      <c r="L245" s="31">
        <v>6.6211948536223977</v>
      </c>
      <c r="M245" s="31">
        <v>2.4774036331108134</v>
      </c>
      <c r="N245" s="31">
        <v>3.1612637362637366</v>
      </c>
      <c r="O245" s="31">
        <v>41.643467145683431</v>
      </c>
      <c r="P245" s="31">
        <f t="shared" si="6"/>
        <v>0.72527056628321129</v>
      </c>
      <c r="Q245" s="31">
        <f t="shared" si="7"/>
        <v>0.27294850716312419</v>
      </c>
    </row>
    <row r="246" spans="1:17" ht="15.75" x14ac:dyDescent="0.25">
      <c r="A246" s="2">
        <v>1447</v>
      </c>
      <c r="B246" s="31">
        <v>3.1267401915649371</v>
      </c>
      <c r="C246" s="31">
        <v>0.52915119290556356</v>
      </c>
      <c r="D246" s="31">
        <v>6.2532321752703124E-2</v>
      </c>
      <c r="E246" s="31">
        <v>8.9291256952721512E-2</v>
      </c>
      <c r="F246" s="31">
        <v>0.14783842989834164</v>
      </c>
      <c r="G246" s="31">
        <v>1.008695652173913</v>
      </c>
      <c r="H246" s="31">
        <v>2.3637229850886139</v>
      </c>
      <c r="I246" s="31">
        <v>1.0048810288785208</v>
      </c>
      <c r="J246" s="31">
        <v>0.39954524457820267</v>
      </c>
      <c r="K246" s="31">
        <v>7.8330557299222017E-2</v>
      </c>
      <c r="L246" s="31">
        <v>7.1341430967005222</v>
      </c>
      <c r="M246" s="31">
        <v>2.4774036331108134</v>
      </c>
      <c r="N246" s="31">
        <v>3.9515796703296706</v>
      </c>
      <c r="O246" s="31">
        <v>36.413569916222919</v>
      </c>
      <c r="P246" s="31">
        <f t="shared" si="6"/>
        <v>0.7082379781771635</v>
      </c>
      <c r="Q246" s="31">
        <f t="shared" si="7"/>
        <v>0.27366428867977138</v>
      </c>
    </row>
    <row r="247" spans="1:17" ht="15.75" x14ac:dyDescent="0.25">
      <c r="A247" s="2">
        <v>1448</v>
      </c>
      <c r="B247" s="31">
        <v>3.2425118425750781</v>
      </c>
      <c r="C247" s="31">
        <v>0.55065303781553288</v>
      </c>
      <c r="D247" s="31">
        <v>5.7421113753107038E-2</v>
      </c>
      <c r="E247" s="31">
        <v>8.291331002752711E-2</v>
      </c>
      <c r="F247" s="31">
        <v>0.10911884262108863</v>
      </c>
      <c r="G247" s="31">
        <v>1.008695652173913</v>
      </c>
      <c r="H247" s="31">
        <v>2.6214463621909849</v>
      </c>
      <c r="I247" s="31">
        <v>0.92356578751578378</v>
      </c>
      <c r="J247" s="31">
        <v>0.53738834694272131</v>
      </c>
      <c r="K247" s="31">
        <v>8.379547990149161E-2</v>
      </c>
      <c r="L247" s="31">
        <v>6.1813558780369062</v>
      </c>
      <c r="M247" s="31">
        <v>2.8077241175255883</v>
      </c>
      <c r="N247" s="31">
        <v>3.3094479739010993</v>
      </c>
      <c r="O247" s="32">
        <f>AVERAGE(O246,O248)</f>
        <v>38.127164882944804</v>
      </c>
      <c r="P247" s="31">
        <f t="shared" si="6"/>
        <v>0.71223815926491596</v>
      </c>
      <c r="Q247" s="31">
        <f t="shared" si="7"/>
        <v>0.25766305111874938</v>
      </c>
    </row>
    <row r="248" spans="1:17" ht="15.75" x14ac:dyDescent="0.25">
      <c r="A248" s="2">
        <v>1449</v>
      </c>
      <c r="B248" s="31">
        <v>3.2657547161216098</v>
      </c>
      <c r="C248" s="31">
        <v>0.53501533242646426</v>
      </c>
      <c r="D248" s="31">
        <v>5.4867773422758975E-2</v>
      </c>
      <c r="E248" s="31">
        <v>7.9724336564929915E-2</v>
      </c>
      <c r="F248" s="31">
        <v>0.11967874017529698</v>
      </c>
      <c r="G248" s="31">
        <v>1.008695652173913</v>
      </c>
      <c r="H248" s="31">
        <v>2.2668278064978633</v>
      </c>
      <c r="I248" s="31">
        <v>1.0458277271467704</v>
      </c>
      <c r="J248" s="31">
        <v>0.59931786200793613</v>
      </c>
      <c r="K248" s="31">
        <v>7.6508916431796595E-2</v>
      </c>
      <c r="L248" s="31">
        <v>7.3161091161547223</v>
      </c>
      <c r="M248" s="31">
        <v>2.1883732092478851</v>
      </c>
      <c r="N248" s="31">
        <v>2.6673162774725276</v>
      </c>
      <c r="O248" s="31">
        <v>39.840759849666689</v>
      </c>
      <c r="P248" s="31">
        <f t="shared" si="6"/>
        <v>0.70176012034319868</v>
      </c>
      <c r="Q248" s="31">
        <f t="shared" si="7"/>
        <v>0.26306945906828161</v>
      </c>
    </row>
    <row r="249" spans="1:17" ht="15.75" x14ac:dyDescent="0.25">
      <c r="A249" s="2">
        <v>1450</v>
      </c>
      <c r="B249" s="31">
        <v>3.2406975164833094</v>
      </c>
      <c r="C249" s="31">
        <v>0.59463408422228836</v>
      </c>
      <c r="D249" s="31">
        <v>5.4396367139639225E-2</v>
      </c>
      <c r="E249" s="31">
        <v>0.24376513148092971</v>
      </c>
      <c r="F249" s="31">
        <v>9.8558954064693283E-2</v>
      </c>
      <c r="G249" s="31">
        <v>0.98530316081546276</v>
      </c>
      <c r="H249" s="31">
        <v>1.9553492306528324</v>
      </c>
      <c r="I249" s="31">
        <v>1.1296119371353284</v>
      </c>
      <c r="J249" s="31">
        <v>0.54937469419929308</v>
      </c>
      <c r="K249" s="31">
        <v>9.2903684238612061E-2</v>
      </c>
      <c r="L249" s="31">
        <v>7.474111468685642</v>
      </c>
      <c r="M249" s="31">
        <v>2.1470831486960384</v>
      </c>
      <c r="N249" s="31">
        <v>2.7661057692307693</v>
      </c>
      <c r="O249" s="31">
        <v>42.839497039365554</v>
      </c>
      <c r="P249" s="31">
        <f t="shared" si="6"/>
        <v>0.76047145625512858</v>
      </c>
      <c r="Q249" s="31">
        <f t="shared" si="7"/>
        <v>0.28158920350595484</v>
      </c>
    </row>
    <row r="250" spans="1:17" ht="15.75" x14ac:dyDescent="0.25">
      <c r="A250" s="2">
        <v>1451</v>
      </c>
      <c r="B250" s="31">
        <v>3.8710298761213462</v>
      </c>
      <c r="C250" s="31">
        <v>0.59170201446183801</v>
      </c>
      <c r="D250" s="31">
        <v>5.6862590878545678E-2</v>
      </c>
      <c r="E250" s="31">
        <v>0.16148961614592203</v>
      </c>
      <c r="F250" s="31">
        <v>0.13375864076777752</v>
      </c>
      <c r="G250" s="31">
        <v>0.98530316081546276</v>
      </c>
      <c r="H250" s="31">
        <v>2.0491455719343139</v>
      </c>
      <c r="I250" s="31">
        <v>0.88910855241260101</v>
      </c>
      <c r="J250" s="31">
        <v>0.5615374182742594</v>
      </c>
      <c r="K250" s="31">
        <v>7.6508916431796595E-2</v>
      </c>
      <c r="L250" s="31">
        <v>7.0900418637517646</v>
      </c>
      <c r="M250" s="31">
        <v>2.0645030275923446</v>
      </c>
      <c r="N250" s="31">
        <v>3.1612637362637366</v>
      </c>
      <c r="O250" s="32">
        <f>O249*4/5+O254*1/5</f>
        <v>41.468635920401105</v>
      </c>
      <c r="P250" s="31">
        <f t="shared" si="6"/>
        <v>0.74183410040504838</v>
      </c>
      <c r="Q250" s="31">
        <f t="shared" si="7"/>
        <v>0.27528709845298893</v>
      </c>
    </row>
    <row r="251" spans="1:17" ht="15.75" x14ac:dyDescent="0.25">
      <c r="A251" s="2">
        <v>1452</v>
      </c>
      <c r="B251" s="31">
        <v>3.3179880476935613</v>
      </c>
      <c r="C251" s="31">
        <v>0.55553982074961683</v>
      </c>
      <c r="D251" s="31">
        <v>5.4715786601638616E-2</v>
      </c>
      <c r="E251" s="31">
        <v>0.14809592760301382</v>
      </c>
      <c r="F251" s="31">
        <v>9.5038995617481165E-2</v>
      </c>
      <c r="G251" s="31">
        <v>0.98530316081546276</v>
      </c>
      <c r="H251" s="31">
        <v>2.0733125876764773</v>
      </c>
      <c r="I251" s="31">
        <v>1.054944707158556</v>
      </c>
      <c r="J251" s="31">
        <v>0.58650671177545222</v>
      </c>
      <c r="K251" s="31">
        <v>6.9222352962101566E-2</v>
      </c>
      <c r="L251" s="31">
        <v>5.3916817279159153</v>
      </c>
      <c r="M251" s="31">
        <v>2.9728843597329764</v>
      </c>
      <c r="N251" s="31">
        <v>2.7661057692307693</v>
      </c>
      <c r="O251" s="32">
        <f>O249*3/5+O254*2/5</f>
        <v>40.097774801436657</v>
      </c>
      <c r="P251" s="31">
        <f t="shared" si="6"/>
        <v>0.69162783812348938</v>
      </c>
      <c r="Q251" s="31">
        <f t="shared" si="7"/>
        <v>0.24404274543216556</v>
      </c>
    </row>
    <row r="252" spans="1:17" ht="15.75" x14ac:dyDescent="0.25">
      <c r="A252" s="2">
        <v>1453</v>
      </c>
      <c r="B252" s="31">
        <v>3.176574419198944</v>
      </c>
      <c r="C252" s="31">
        <v>0.52621912314511321</v>
      </c>
      <c r="D252" s="31">
        <v>6.5285135156452873E-2</v>
      </c>
      <c r="E252" s="31">
        <v>0.15995890888387537</v>
      </c>
      <c r="F252" s="31">
        <v>9.8558954064693283E-2</v>
      </c>
      <c r="G252" s="31">
        <v>0.98530316081546276</v>
      </c>
      <c r="H252" s="31">
        <v>2.5447052095847082</v>
      </c>
      <c r="I252" s="31">
        <v>1.1687331159592222</v>
      </c>
      <c r="J252" s="31">
        <v>0.53239399737531001</v>
      </c>
      <c r="K252" s="31">
        <v>9.6546965973458451E-2</v>
      </c>
      <c r="L252" s="31">
        <v>7.8542104035473983</v>
      </c>
      <c r="M252" s="31">
        <v>2.9</v>
      </c>
      <c r="N252" s="31">
        <v>3.1612637362637366</v>
      </c>
      <c r="O252" s="32">
        <f>O249*2/5+O254*2/5</f>
        <v>31.529875393563543</v>
      </c>
      <c r="P252" s="31">
        <f t="shared" si="6"/>
        <v>0.72878416366748866</v>
      </c>
      <c r="Q252" s="31">
        <f t="shared" si="7"/>
        <v>0.28634070218663044</v>
      </c>
    </row>
    <row r="253" spans="1:17" ht="15.75" x14ac:dyDescent="0.25">
      <c r="A253" s="2">
        <v>1454</v>
      </c>
      <c r="B253" s="31">
        <v>3.3793675935849947</v>
      </c>
      <c r="C253" s="31">
        <v>0.46757772793610586</v>
      </c>
      <c r="D253" s="31">
        <v>6.8578863232544446E-2</v>
      </c>
      <c r="E253" s="31">
        <v>0.14503451307892051</v>
      </c>
      <c r="F253" s="31">
        <v>0.14783842989834164</v>
      </c>
      <c r="G253" s="31">
        <v>0.98530316081546276</v>
      </c>
      <c r="H253" s="31">
        <v>2.6449575395708318</v>
      </c>
      <c r="I253" s="31">
        <v>0.9853121891547163</v>
      </c>
      <c r="J253" s="31">
        <v>0.33861982293746901</v>
      </c>
      <c r="K253" s="31">
        <v>7.4687275564373393E-2</v>
      </c>
      <c r="L253" s="31">
        <v>7.3142788546291246</v>
      </c>
      <c r="M253" s="31">
        <v>2.8490141780774354</v>
      </c>
      <c r="N253" s="31">
        <v>2.8648952609890115</v>
      </c>
      <c r="O253" s="32">
        <f>O249*1/5+O254*4/5</f>
        <v>37.35605256350776</v>
      </c>
      <c r="P253" s="31">
        <f t="shared" si="6"/>
        <v>0.66440020472479022</v>
      </c>
      <c r="Q253" s="31">
        <f t="shared" si="7"/>
        <v>0.27600207389993037</v>
      </c>
    </row>
    <row r="254" spans="1:17" ht="15.75" x14ac:dyDescent="0.25">
      <c r="A254" s="2">
        <v>1455</v>
      </c>
      <c r="B254" s="31">
        <v>3.1935846144360678</v>
      </c>
      <c r="C254" s="31">
        <v>0.54283418512099857</v>
      </c>
      <c r="D254" s="31">
        <v>5.4715786601638616E-2</v>
      </c>
      <c r="E254" s="31">
        <v>9.0694405276264267E-2</v>
      </c>
      <c r="F254" s="31">
        <v>0.1161587729484768</v>
      </c>
      <c r="G254" s="31">
        <v>0.98530316081546276</v>
      </c>
      <c r="H254" s="31">
        <v>2.4047249042525549</v>
      </c>
      <c r="I254" s="31">
        <v>1.0757472703327413</v>
      </c>
      <c r="J254" s="31">
        <v>0.59931786200793613</v>
      </c>
      <c r="K254" s="31">
        <v>8.9260402503763422E-2</v>
      </c>
      <c r="L254" s="31">
        <v>5.8349712884134908</v>
      </c>
      <c r="M254" s="31">
        <v>1.9819229064886508</v>
      </c>
      <c r="N254" s="31">
        <v>1.9757898351648353</v>
      </c>
      <c r="O254" s="31">
        <v>35.985191444543311</v>
      </c>
      <c r="P254" s="31">
        <f t="shared" si="6"/>
        <v>0.68836418102659169</v>
      </c>
      <c r="Q254" s="31">
        <f t="shared" si="7"/>
        <v>0.24189665590628737</v>
      </c>
    </row>
    <row r="255" spans="1:17" ht="15.75" x14ac:dyDescent="0.25">
      <c r="A255" s="2">
        <v>1456</v>
      </c>
      <c r="B255" s="31">
        <v>3.2000946564199326</v>
      </c>
      <c r="C255" s="31">
        <v>0.52035498362421251</v>
      </c>
      <c r="D255" s="31">
        <v>5.9926815203094147E-2</v>
      </c>
      <c r="E255" s="31">
        <v>0.14809592760301382</v>
      </c>
      <c r="F255" s="31">
        <v>8.8212562739721626E-2</v>
      </c>
      <c r="G255" s="31">
        <v>0.98530316081546276</v>
      </c>
      <c r="H255" s="31">
        <v>2.6279232936540531</v>
      </c>
      <c r="I255" s="32">
        <f>AVERAGE(I254,I256)</f>
        <v>0.99601232463132172</v>
      </c>
      <c r="J255" s="31">
        <v>0.61139400974535763</v>
      </c>
      <c r="K255" s="31">
        <v>6.7400712094678378E-2</v>
      </c>
      <c r="L255" s="31">
        <v>7.9465561421516675</v>
      </c>
      <c r="M255" s="31">
        <v>1.9819229064886508</v>
      </c>
      <c r="N255" s="31">
        <v>2.7661057692307693</v>
      </c>
      <c r="O255" s="32">
        <f>AVERAGE(O254,O256)</f>
        <v>44.538204100048787</v>
      </c>
      <c r="P255" s="31">
        <f t="shared" si="6"/>
        <v>0.69998465127863985</v>
      </c>
      <c r="Q255" s="31">
        <f t="shared" si="7"/>
        <v>0.27805674879166858</v>
      </c>
    </row>
    <row r="256" spans="1:17" ht="15.75" x14ac:dyDescent="0.25">
      <c r="A256" s="2">
        <v>1457</v>
      </c>
      <c r="B256" s="31">
        <v>3.3003766208788443</v>
      </c>
      <c r="C256" s="31">
        <v>0.55847189051006718</v>
      </c>
      <c r="D256" s="31">
        <v>5.6212821480983353E-2</v>
      </c>
      <c r="E256" s="31">
        <v>0.14809592760301382</v>
      </c>
      <c r="F256" s="31">
        <v>0.13909052603124777</v>
      </c>
      <c r="G256" s="31">
        <v>0.98530316081546276</v>
      </c>
      <c r="H256" s="31">
        <v>2.2851674686292176</v>
      </c>
      <c r="I256" s="31">
        <v>0.91627737892990202</v>
      </c>
      <c r="J256" s="31">
        <v>0.49943158003797383</v>
      </c>
      <c r="K256" s="31">
        <v>7.2865634696950191E-2</v>
      </c>
      <c r="L256" s="31">
        <v>6.5671250233236753</v>
      </c>
      <c r="M256" s="31">
        <v>2.3122433909034257</v>
      </c>
      <c r="N256" s="31">
        <v>2.6673162774725276</v>
      </c>
      <c r="O256" s="31">
        <v>53.091216755554264</v>
      </c>
      <c r="P256" s="31">
        <f t="shared" ref="P256:P319" si="8">(C256*C$7+E256*E$7+F256*F$7+G256*G$7+H256*H$7+I256*I$7+J256*J$7+K256*K$7+L256*L$7+M256*M$7+N256*N$7)/365</f>
        <v>0.70941239301618297</v>
      </c>
      <c r="Q256" s="31">
        <f t="shared" ref="Q256:Q319" si="9">(C256*C$6+D256*D$6+E256*E$6+F256*F$6+G256*G$6+H256*H$6+L256*L$6+M256*M$6+N256*N$6)/365</f>
        <v>0.26405535295014471</v>
      </c>
    </row>
    <row r="257" spans="1:17" ht="15.75" x14ac:dyDescent="0.25">
      <c r="A257" s="2">
        <v>1458</v>
      </c>
      <c r="B257" s="31">
        <v>3.2874121986078544</v>
      </c>
      <c r="C257" s="31">
        <v>0.55749453392325043</v>
      </c>
      <c r="D257" s="31">
        <v>5.8140568378250254E-2</v>
      </c>
      <c r="E257" s="31">
        <v>0.12207390414822068</v>
      </c>
      <c r="F257" s="31">
        <v>0.10207891468754793</v>
      </c>
      <c r="G257" s="31">
        <v>0.98530316081546276</v>
      </c>
      <c r="H257" s="31">
        <v>2.4736347114761728</v>
      </c>
      <c r="I257" s="31">
        <v>0.98740237809226172</v>
      </c>
      <c r="J257" s="32">
        <f>J256*3/4+J260*1/4</f>
        <v>0.45922864076284764</v>
      </c>
      <c r="K257" s="31">
        <v>6.0114148624983356E-2</v>
      </c>
      <c r="L257" s="31">
        <v>7.8564311027095197</v>
      </c>
      <c r="M257" s="31">
        <v>2.8903042386292825</v>
      </c>
      <c r="N257" s="31">
        <v>2.3709478021978025</v>
      </c>
      <c r="O257" s="32">
        <f>AVERAGE(O256,O258)</f>
        <v>58.334958265689139</v>
      </c>
      <c r="P257" s="31">
        <f t="shared" si="8"/>
        <v>0.72074377115735144</v>
      </c>
      <c r="Q257" s="31">
        <f t="shared" si="9"/>
        <v>0.27995269413875173</v>
      </c>
    </row>
    <row r="258" spans="1:17" ht="15.75" x14ac:dyDescent="0.25">
      <c r="A258" s="2">
        <v>1459</v>
      </c>
      <c r="B258" s="31">
        <v>3.5809409085556418</v>
      </c>
      <c r="C258" s="31">
        <v>0.5281738363187467</v>
      </c>
      <c r="D258" s="31">
        <v>6.9491265687404741E-2</v>
      </c>
      <c r="E258" s="31">
        <v>0.17143921334922529</v>
      </c>
      <c r="F258" s="31">
        <v>0.10207891468754793</v>
      </c>
      <c r="G258" s="31">
        <v>0.98530316081546276</v>
      </c>
      <c r="H258" s="31">
        <v>2.2152341569072571</v>
      </c>
      <c r="I258" s="31">
        <v>0.99436568788917989</v>
      </c>
      <c r="J258" s="32">
        <f>J256*2/4+J260*2/4</f>
        <v>0.41902570148772145</v>
      </c>
      <c r="K258" s="31">
        <v>6.9222352962101566E-2</v>
      </c>
      <c r="L258" s="31">
        <v>5.5323675103993395</v>
      </c>
      <c r="M258" s="31">
        <v>2.8</v>
      </c>
      <c r="N258" s="31">
        <v>2.7661057692307693</v>
      </c>
      <c r="O258" s="31">
        <v>63.578699775824013</v>
      </c>
      <c r="P258" s="31">
        <f t="shared" si="8"/>
        <v>0.67378985796834745</v>
      </c>
      <c r="Q258" s="31">
        <f t="shared" si="9"/>
        <v>0.25389425560909057</v>
      </c>
    </row>
    <row r="259" spans="1:17" ht="15.75" x14ac:dyDescent="0.25">
      <c r="A259" s="2">
        <v>1460</v>
      </c>
      <c r="B259" s="31">
        <v>3.1253544148181254</v>
      </c>
      <c r="C259" s="31">
        <v>0.61613592913225768</v>
      </c>
      <c r="D259" s="31">
        <v>7.0890587768703606E-2</v>
      </c>
      <c r="E259" s="31">
        <v>0.20588012674527501</v>
      </c>
      <c r="F259" s="31">
        <v>0.14431840256630626</v>
      </c>
      <c r="G259" s="31">
        <v>0.98530316081546276</v>
      </c>
      <c r="H259" s="31">
        <v>2.6279232936540531</v>
      </c>
      <c r="I259" s="31">
        <v>1.0757472703327413</v>
      </c>
      <c r="J259" s="32">
        <f>J256*1/4+J260*3/4</f>
        <v>0.3788227622125952</v>
      </c>
      <c r="K259" s="31">
        <v>9.4725325106035249E-2</v>
      </c>
      <c r="L259" s="31">
        <v>7.5116800199545324</v>
      </c>
      <c r="M259" s="31">
        <v>2.7251439964218949</v>
      </c>
      <c r="N259" s="31">
        <v>2.7661057692307693</v>
      </c>
      <c r="O259" s="32">
        <f>AVERAGE(O258,O260)</f>
        <v>51.709729812745351</v>
      </c>
      <c r="P259" s="31">
        <f t="shared" si="8"/>
        <v>0.78897363303773149</v>
      </c>
      <c r="Q259" s="31">
        <f t="shared" si="9"/>
        <v>0.30216306380332514</v>
      </c>
    </row>
    <row r="260" spans="1:17" ht="15.75" x14ac:dyDescent="0.25">
      <c r="A260" s="2">
        <v>1461</v>
      </c>
      <c r="B260" s="31">
        <v>3.1538117148436386</v>
      </c>
      <c r="C260" s="31">
        <v>0.6356830608685935</v>
      </c>
      <c r="D260" s="31">
        <v>6.6331033931787006E-2</v>
      </c>
      <c r="E260" s="31">
        <v>0.17794471921292357</v>
      </c>
      <c r="F260" s="31">
        <v>0.16191831627740164</v>
      </c>
      <c r="G260" s="31">
        <v>0.98530316081546276</v>
      </c>
      <c r="H260" s="31">
        <v>2.2152341569072571</v>
      </c>
      <c r="I260" s="31">
        <v>1.0051492674199696</v>
      </c>
      <c r="J260" s="31">
        <v>0.33861982293746901</v>
      </c>
      <c r="K260" s="31">
        <v>9.6546965973458451E-2</v>
      </c>
      <c r="L260" s="31">
        <v>6.8489889657922838</v>
      </c>
      <c r="M260" s="31">
        <v>2.3122433909034257</v>
      </c>
      <c r="N260" s="31">
        <v>2.8</v>
      </c>
      <c r="O260" s="31">
        <v>39.840759849666689</v>
      </c>
      <c r="P260" s="31">
        <f t="shared" si="8"/>
        <v>0.78419727139499018</v>
      </c>
      <c r="Q260" s="31">
        <f t="shared" si="9"/>
        <v>0.28735643696401841</v>
      </c>
    </row>
    <row r="261" spans="1:17" ht="15.75" x14ac:dyDescent="0.25">
      <c r="A261" s="2">
        <v>1462</v>
      </c>
      <c r="B261" s="31">
        <v>3.2756096010778335</v>
      </c>
      <c r="C261" s="31">
        <v>0.49103428601970878</v>
      </c>
      <c r="D261" s="31">
        <v>7.0348866498291363E-2</v>
      </c>
      <c r="E261" s="31">
        <v>0.15995890888387537</v>
      </c>
      <c r="F261" s="31">
        <v>0.1161587729484768</v>
      </c>
      <c r="G261" s="31">
        <v>0.98530316081546276</v>
      </c>
      <c r="H261" s="31">
        <v>2.4333487913827292</v>
      </c>
      <c r="I261" s="31">
        <v>0.87369429209845284</v>
      </c>
      <c r="J261" s="31">
        <v>0.53092449215832216</v>
      </c>
      <c r="K261" s="31">
        <v>5.1005944287865132E-2</v>
      </c>
      <c r="L261" s="31">
        <v>6.3322609035768531</v>
      </c>
      <c r="M261" s="31">
        <v>1.9819229064886508</v>
      </c>
      <c r="N261" s="31">
        <v>2.8</v>
      </c>
      <c r="O261" s="31">
        <v>29.592720589839406</v>
      </c>
      <c r="P261" s="31">
        <f t="shared" si="8"/>
        <v>0.64601564513059484</v>
      </c>
      <c r="Q261" s="31">
        <f t="shared" si="9"/>
        <v>0.25996626153158287</v>
      </c>
    </row>
    <row r="262" spans="1:17" ht="15.75" x14ac:dyDescent="0.25">
      <c r="A262" s="2">
        <v>1463</v>
      </c>
      <c r="B262" s="31">
        <v>3.0926492606865876</v>
      </c>
      <c r="C262" s="31">
        <v>0.46855508452292266</v>
      </c>
      <c r="D262" s="31">
        <v>4.4973286092707745E-2</v>
      </c>
      <c r="E262" s="31">
        <v>0.15154001894261876</v>
      </c>
      <c r="F262" s="31">
        <v>0.1161587729484768</v>
      </c>
      <c r="G262" s="31">
        <v>0.98530316081546276</v>
      </c>
      <c r="H262" s="31">
        <v>2.2851674686292176</v>
      </c>
      <c r="I262" s="31">
        <v>0.79368498188055103</v>
      </c>
      <c r="J262" s="32">
        <f>AVERAGE(J261,J263)</f>
        <v>0.53316473053922242</v>
      </c>
      <c r="K262" s="31">
        <v>6.5579071227255176E-2</v>
      </c>
      <c r="L262" s="31">
        <v>6.585301006905409</v>
      </c>
      <c r="M262" s="31">
        <v>3.1380446019403632</v>
      </c>
      <c r="N262" s="31">
        <v>2.8155005151098904</v>
      </c>
      <c r="O262" s="31">
        <v>39.840759849666689</v>
      </c>
      <c r="P262" s="31">
        <f t="shared" si="8"/>
        <v>0.64494979373374584</v>
      </c>
      <c r="Q262" s="31">
        <f t="shared" si="9"/>
        <v>0.24881508730441312</v>
      </c>
    </row>
    <row r="263" spans="1:17" ht="15.75" x14ac:dyDescent="0.25">
      <c r="A263" s="2">
        <v>1464</v>
      </c>
      <c r="B263" s="31">
        <v>3.1914395656434693</v>
      </c>
      <c r="C263" s="31">
        <v>0.39692569085177931</v>
      </c>
      <c r="D263" s="31">
        <v>4.4293731730347265E-2</v>
      </c>
      <c r="E263" s="31">
        <v>0.14113120956070155</v>
      </c>
      <c r="F263" s="31">
        <v>0.1161587729484768</v>
      </c>
      <c r="G263" s="31">
        <v>0.7882425286523701</v>
      </c>
      <c r="H263" s="31">
        <v>2.1605404788574205</v>
      </c>
      <c r="I263" s="31">
        <v>0.83013873237302793</v>
      </c>
      <c r="J263" s="31">
        <v>0.53540496892012279</v>
      </c>
      <c r="K263" s="31">
        <v>8.5981448942401673E-2</v>
      </c>
      <c r="L263" s="31">
        <v>6.0366368571902251</v>
      </c>
      <c r="M263" s="31">
        <v>2.3122433909034261</v>
      </c>
      <c r="N263" s="31">
        <v>1.5806318681318685</v>
      </c>
      <c r="O263" s="31">
        <v>39.840759849666689</v>
      </c>
      <c r="P263" s="31">
        <f t="shared" si="8"/>
        <v>0.56491522501351787</v>
      </c>
      <c r="Q263" s="31">
        <f t="shared" si="9"/>
        <v>0.22015764725248219</v>
      </c>
    </row>
    <row r="264" spans="1:17" ht="15.75" x14ac:dyDescent="0.25">
      <c r="A264" s="2">
        <v>1465</v>
      </c>
      <c r="B264" s="31">
        <v>2.5915688526115299</v>
      </c>
      <c r="C264" s="31">
        <v>0.41412716677975481</v>
      </c>
      <c r="D264" s="31">
        <v>5.2086823481004192E-2</v>
      </c>
      <c r="E264" s="31">
        <v>0.14511104844202283</v>
      </c>
      <c r="F264" s="31">
        <v>8.7255799168513018E-2</v>
      </c>
      <c r="G264" s="31">
        <v>0.7882425286523701</v>
      </c>
      <c r="H264" s="31">
        <v>1.727654744041357</v>
      </c>
      <c r="I264" s="31">
        <v>0.74146107976831377</v>
      </c>
      <c r="J264" s="31">
        <v>0.42808212124025447</v>
      </c>
      <c r="K264" s="31">
        <v>7.723757277876675E-2</v>
      </c>
      <c r="L264" s="31">
        <v>5.0001173520763746</v>
      </c>
      <c r="M264" s="31">
        <v>2.1801151971375159</v>
      </c>
      <c r="N264" s="31">
        <v>2.2128846153846156</v>
      </c>
      <c r="O264" s="31">
        <v>40.505102040801425</v>
      </c>
      <c r="P264" s="31">
        <f t="shared" si="8"/>
        <v>0.55192765015706935</v>
      </c>
      <c r="Q264" s="31">
        <f t="shared" si="9"/>
        <v>0.20854965771572134</v>
      </c>
    </row>
    <row r="265" spans="1:17" ht="15.75" x14ac:dyDescent="0.25">
      <c r="A265" s="2">
        <v>1466</v>
      </c>
      <c r="B265" s="31">
        <v>2.5237334348721494</v>
      </c>
      <c r="C265" s="31">
        <v>0.44227503648007838</v>
      </c>
      <c r="D265" s="31">
        <v>4.6346913958752969E-2</v>
      </c>
      <c r="E265" s="31">
        <v>0.11725217627277371</v>
      </c>
      <c r="F265" s="31">
        <v>0.18858511152093174</v>
      </c>
      <c r="G265" s="31">
        <v>0.7882425286523701</v>
      </c>
      <c r="H265" s="32">
        <f>AVERAGE(H264,H266)</f>
        <v>1.727654744041357</v>
      </c>
      <c r="I265" s="32">
        <f>AVERAGE(I264,I266)</f>
        <v>0.7290959953829631</v>
      </c>
      <c r="J265" s="31">
        <v>0.42808212124025447</v>
      </c>
      <c r="K265" s="31">
        <v>6.412175853331617E-2</v>
      </c>
      <c r="L265" s="31">
        <v>5.5614895806730003</v>
      </c>
      <c r="M265" s="31">
        <v>2.378307487786381</v>
      </c>
      <c r="N265" s="31">
        <v>2.2128846153846156</v>
      </c>
      <c r="O265" s="31">
        <v>31.858268074148597</v>
      </c>
      <c r="P265" s="31">
        <f t="shared" si="8"/>
        <v>0.57998299641061035</v>
      </c>
      <c r="Q265" s="31">
        <f t="shared" si="9"/>
        <v>0.22336633603177689</v>
      </c>
    </row>
    <row r="266" spans="1:17" ht="15.75" x14ac:dyDescent="0.25">
      <c r="A266" s="2">
        <v>1467</v>
      </c>
      <c r="B266" s="31">
        <v>2.3575763639666589</v>
      </c>
      <c r="C266" s="31">
        <v>0.44227503648007838</v>
      </c>
      <c r="D266" s="31">
        <v>4.8191483209166393E-2</v>
      </c>
      <c r="E266" s="31">
        <v>0.13715137067938024</v>
      </c>
      <c r="F266" s="31">
        <v>8.162639068896306E-2</v>
      </c>
      <c r="G266" s="31">
        <v>0.7882425286523701</v>
      </c>
      <c r="H266" s="31">
        <v>1.727654744041357</v>
      </c>
      <c r="I266" s="31">
        <v>0.71673091099761244</v>
      </c>
      <c r="J266" s="31">
        <v>0.42808212124025447</v>
      </c>
      <c r="K266" s="31">
        <v>6.7036383921193279E-2</v>
      </c>
      <c r="L266" s="31">
        <v>5.5833356390884683</v>
      </c>
      <c r="M266" s="31">
        <v>1.9819229064886508</v>
      </c>
      <c r="N266" s="31">
        <v>2.2999999999999998</v>
      </c>
      <c r="O266" s="31">
        <v>31.858268074148597</v>
      </c>
      <c r="P266" s="31">
        <f t="shared" si="8"/>
        <v>0.57315490346659281</v>
      </c>
      <c r="Q266" s="31">
        <f t="shared" si="9"/>
        <v>0.21631401393307217</v>
      </c>
    </row>
    <row r="267" spans="1:17" ht="15.75" x14ac:dyDescent="0.25">
      <c r="A267" s="2">
        <v>1468</v>
      </c>
      <c r="B267" s="31">
        <v>2.4826432691845404</v>
      </c>
      <c r="C267" s="31">
        <v>0.45400331552187978</v>
      </c>
      <c r="D267" s="31">
        <v>4.6823752608373709E-2</v>
      </c>
      <c r="E267" s="31">
        <v>0.10806793270049378</v>
      </c>
      <c r="F267" s="31">
        <v>0.10695876913224205</v>
      </c>
      <c r="G267" s="31">
        <v>0.7882425286523701</v>
      </c>
      <c r="H267" s="31">
        <v>2.0166282820857542</v>
      </c>
      <c r="I267" s="31">
        <v>0.81493582816124244</v>
      </c>
      <c r="J267" s="31">
        <v>0.39254247551242272</v>
      </c>
      <c r="K267" s="31">
        <v>5.2463256981804138E-2</v>
      </c>
      <c r="L267" s="31">
        <v>5.973081047134297</v>
      </c>
      <c r="M267" s="31">
        <v>1.9819229064886508</v>
      </c>
      <c r="N267" s="31">
        <v>2.2999999999999998</v>
      </c>
      <c r="O267" s="31">
        <v>31.858268074148597</v>
      </c>
      <c r="P267" s="31">
        <f t="shared" si="8"/>
        <v>0.58456916968852812</v>
      </c>
      <c r="Q267" s="31">
        <f t="shared" si="9"/>
        <v>0.22440077427164745</v>
      </c>
    </row>
    <row r="268" spans="1:17" ht="15.75" x14ac:dyDescent="0.25">
      <c r="A268" s="2">
        <v>1469</v>
      </c>
      <c r="B268" s="31">
        <v>2.4421136807711878</v>
      </c>
      <c r="C268" s="31">
        <v>0.48449684103056356</v>
      </c>
      <c r="D268" s="31">
        <v>4.3752935536883197E-2</v>
      </c>
      <c r="E268" s="31">
        <v>0.12796712710710029</v>
      </c>
      <c r="F268" s="31">
        <v>8.7255799168513018E-2</v>
      </c>
      <c r="G268" s="31">
        <v>0.7882425286523701</v>
      </c>
      <c r="H268" s="31">
        <v>1.8649878708650416</v>
      </c>
      <c r="I268" s="31">
        <v>0.73269210924628647</v>
      </c>
      <c r="J268" s="31">
        <v>0.42808212124025447</v>
      </c>
      <c r="K268" s="31">
        <v>5.2463256981804138E-2</v>
      </c>
      <c r="L268" s="31">
        <v>5.8955072782312801</v>
      </c>
      <c r="M268" s="31">
        <v>1.9819229064886508</v>
      </c>
      <c r="N268" s="31">
        <v>2.3709478021978025</v>
      </c>
      <c r="O268" s="31">
        <v>27.404949684360641</v>
      </c>
      <c r="P268" s="31">
        <f t="shared" si="8"/>
        <v>0.6032548935003007</v>
      </c>
      <c r="Q268" s="31">
        <f t="shared" si="9"/>
        <v>0.2244143142616736</v>
      </c>
    </row>
    <row r="269" spans="1:17" ht="15.75" x14ac:dyDescent="0.25">
      <c r="A269" s="2">
        <v>1470</v>
      </c>
      <c r="B269" s="31">
        <v>2.504947626985734</v>
      </c>
      <c r="C269" s="31">
        <v>0.4602583976775072</v>
      </c>
      <c r="D269" s="31">
        <v>4.6491528283267906E-2</v>
      </c>
      <c r="E269" s="31">
        <v>0.15827513089562403</v>
      </c>
      <c r="F269" s="31">
        <v>9.2885209562279303E-2</v>
      </c>
      <c r="G269" s="31">
        <v>0.7882425286523701</v>
      </c>
      <c r="H269" s="32">
        <f>AVERAGE(H268,H270)</f>
        <v>2.0182535731615241</v>
      </c>
      <c r="I269" s="31">
        <v>0.74657715827762505</v>
      </c>
      <c r="J269" s="31">
        <v>0.42808212124025447</v>
      </c>
      <c r="K269" s="31">
        <v>6.5579071227254718E-2</v>
      </c>
      <c r="L269" s="31">
        <v>5.4830108900824408</v>
      </c>
      <c r="M269" s="31">
        <v>1.9819229064886508</v>
      </c>
      <c r="N269" s="31">
        <v>2.3709478021978025</v>
      </c>
      <c r="O269" s="31">
        <v>31.858268074148597</v>
      </c>
      <c r="P269" s="31">
        <f t="shared" si="8"/>
        <v>0.59148767552499149</v>
      </c>
      <c r="Q269" s="31">
        <f t="shared" si="9"/>
        <v>0.22155952549227026</v>
      </c>
    </row>
    <row r="270" spans="1:17" ht="15.75" x14ac:dyDescent="0.25">
      <c r="A270" s="2">
        <v>1471</v>
      </c>
      <c r="B270" s="31">
        <v>2.2246569566102163</v>
      </c>
      <c r="C270" s="31">
        <v>0.45322143025242634</v>
      </c>
      <c r="D270" s="31">
        <v>4.5836403357399254E-2</v>
      </c>
      <c r="E270" s="31">
        <v>0.14633561425166017</v>
      </c>
      <c r="F270" s="31">
        <v>0.14073510352244867</v>
      </c>
      <c r="G270" s="31">
        <v>0.7882425286523701</v>
      </c>
      <c r="H270" s="31">
        <v>2.171519275458007</v>
      </c>
      <c r="I270" s="31">
        <v>0.80859799021239576</v>
      </c>
      <c r="J270" s="31">
        <v>0.41117267053823908</v>
      </c>
      <c r="K270" s="31">
        <v>8.3066823554522787E-2</v>
      </c>
      <c r="L270" s="31">
        <v>5.8676310452162186</v>
      </c>
      <c r="M270" s="31">
        <v>1.9</v>
      </c>
      <c r="N270" s="31">
        <v>2.2000000000000002</v>
      </c>
      <c r="O270" s="31">
        <v>31.858268074148597</v>
      </c>
      <c r="P270" s="31">
        <f t="shared" si="8"/>
        <v>0.60399040700676931</v>
      </c>
      <c r="Q270" s="31">
        <f t="shared" si="9"/>
        <v>0.2289565779817144</v>
      </c>
    </row>
    <row r="271" spans="1:17" ht="15.75" x14ac:dyDescent="0.25">
      <c r="A271" s="2">
        <v>1472</v>
      </c>
      <c r="B271" s="31">
        <v>2.9644692961271186</v>
      </c>
      <c r="C271" s="31">
        <v>0.39458003504341899</v>
      </c>
      <c r="D271" s="31">
        <v>5.1817426340938923E-2</v>
      </c>
      <c r="E271" s="31">
        <v>0.10286352800953516</v>
      </c>
      <c r="F271" s="31">
        <v>0.1294763740838491</v>
      </c>
      <c r="G271" s="31">
        <v>0.7882425286523701</v>
      </c>
      <c r="H271" s="31">
        <v>1.6571793154490588</v>
      </c>
      <c r="I271" s="31">
        <v>0.75698540385666357</v>
      </c>
      <c r="J271" s="31">
        <v>0.35919242555953768</v>
      </c>
      <c r="K271" s="31">
        <v>5.6835195063621592E-2</v>
      </c>
      <c r="L271" s="31">
        <v>5.1493525203816084</v>
      </c>
      <c r="M271" s="31">
        <v>1.7837306158397856</v>
      </c>
      <c r="N271" s="31">
        <v>2.2128846153846156</v>
      </c>
      <c r="O271" s="31">
        <v>32.543379151930289</v>
      </c>
      <c r="P271" s="31">
        <f t="shared" si="8"/>
        <v>0.52518075956633969</v>
      </c>
      <c r="Q271" s="31">
        <f t="shared" si="9"/>
        <v>0.20604110725065791</v>
      </c>
    </row>
    <row r="272" spans="1:17" ht="15.75" x14ac:dyDescent="0.25">
      <c r="A272" s="2">
        <v>1473</v>
      </c>
      <c r="B272" s="31">
        <v>2.3707378289460217</v>
      </c>
      <c r="C272" s="31">
        <v>0.38597929707943129</v>
      </c>
      <c r="D272" s="31">
        <v>5.5244926522730317E-2</v>
      </c>
      <c r="E272" s="31">
        <v>0.13715137067938024</v>
      </c>
      <c r="F272" s="31">
        <v>0.10132928132239107</v>
      </c>
      <c r="G272" s="31">
        <v>0.7882425286523701</v>
      </c>
      <c r="H272" s="31">
        <v>1.7896347513686568</v>
      </c>
      <c r="I272" s="31">
        <v>0.69907971113335599</v>
      </c>
      <c r="J272" s="31">
        <v>0.41347458490832278</v>
      </c>
      <c r="K272" s="31">
        <v>5.3920569675742699E-2</v>
      </c>
      <c r="L272" s="31">
        <v>6.1094648448132496</v>
      </c>
      <c r="M272" s="31">
        <v>1.8167626642812633</v>
      </c>
      <c r="N272" s="31">
        <v>1.8</v>
      </c>
      <c r="O272" s="32">
        <f>AVERAGE(O271,O273)</f>
        <v>28.103452187319654</v>
      </c>
      <c r="P272" s="31">
        <f t="shared" si="8"/>
        <v>0.53007344016854663</v>
      </c>
      <c r="Q272" s="31">
        <f t="shared" si="9"/>
        <v>0.22028603910521646</v>
      </c>
    </row>
    <row r="273" spans="1:17" ht="15.75" x14ac:dyDescent="0.25">
      <c r="A273" s="2">
        <v>1474</v>
      </c>
      <c r="B273" s="31">
        <v>2.627126667073965</v>
      </c>
      <c r="C273" s="31">
        <v>0.4109996257019411</v>
      </c>
      <c r="D273" s="31">
        <v>5.1817426340938923E-2</v>
      </c>
      <c r="E273" s="31">
        <v>0.12123201515409501</v>
      </c>
      <c r="F273" s="31">
        <v>8.7255799168513018E-2</v>
      </c>
      <c r="G273" s="31">
        <v>0.7882425286523701</v>
      </c>
      <c r="H273" s="31">
        <v>1.7713900006942853</v>
      </c>
      <c r="I273" s="31">
        <v>0.69210181180981434</v>
      </c>
      <c r="J273" s="31">
        <v>0.36982290252684713</v>
      </c>
      <c r="K273" s="31">
        <v>5.3920569675742699E-2</v>
      </c>
      <c r="L273" s="31">
        <v>6.7164616962658217</v>
      </c>
      <c r="M273" s="31">
        <v>1.7</v>
      </c>
      <c r="N273" s="31">
        <v>1.8</v>
      </c>
      <c r="O273" s="31">
        <v>23.663525222709019</v>
      </c>
      <c r="P273" s="31">
        <f t="shared" si="8"/>
        <v>0.55270812390862756</v>
      </c>
      <c r="Q273" s="31">
        <f t="shared" si="9"/>
        <v>0.226709521051178</v>
      </c>
    </row>
    <row r="274" spans="1:17" ht="15.75" x14ac:dyDescent="0.25">
      <c r="A274" s="2">
        <v>1475</v>
      </c>
      <c r="B274" s="31"/>
      <c r="C274" s="31">
        <v>0.44618446282734547</v>
      </c>
      <c r="D274" s="31">
        <v>3.5419042829365879E-2</v>
      </c>
      <c r="E274" s="31">
        <v>0.12796712710710029</v>
      </c>
      <c r="F274" s="31">
        <v>9.2885209562279303E-2</v>
      </c>
      <c r="G274" s="31">
        <v>0.7882425286523701</v>
      </c>
      <c r="H274" s="31">
        <v>1.8273114791138256</v>
      </c>
      <c r="I274" s="31">
        <v>0.73269210924628647</v>
      </c>
      <c r="J274" s="31">
        <v>0.42808212124025447</v>
      </c>
      <c r="K274" s="31">
        <v>4.0804755430292113E-2</v>
      </c>
      <c r="L274" s="31">
        <v>5.556422592550871</v>
      </c>
      <c r="M274" s="31">
        <v>1.7</v>
      </c>
      <c r="N274" s="31">
        <v>1.8</v>
      </c>
      <c r="O274" s="32">
        <f>O273*3/4+O277*1/4</f>
        <v>23.426889939361111</v>
      </c>
      <c r="P274" s="31">
        <f t="shared" si="8"/>
        <v>0.55876977748911394</v>
      </c>
      <c r="Q274" s="31">
        <f t="shared" si="9"/>
        <v>0.20753904639714807</v>
      </c>
    </row>
    <row r="275" spans="1:17" ht="15.75" x14ac:dyDescent="0.25">
      <c r="A275" s="2">
        <v>1476</v>
      </c>
      <c r="B275" s="31"/>
      <c r="C275" s="31">
        <v>0.43445618378554396</v>
      </c>
      <c r="D275" s="31">
        <v>3.5419042829365879E-2</v>
      </c>
      <c r="E275" s="31">
        <v>9.3679284437255234E-2</v>
      </c>
      <c r="F275" s="31">
        <v>9.2885209562279303E-2</v>
      </c>
      <c r="G275" s="31">
        <v>0.7882425286523701</v>
      </c>
      <c r="H275" s="31">
        <v>1.7713900006942853</v>
      </c>
      <c r="I275" s="31">
        <v>0.65658540172555013</v>
      </c>
      <c r="J275" s="31">
        <v>0.42808212124025447</v>
      </c>
      <c r="K275" s="31">
        <v>4.0804755430292113E-2</v>
      </c>
      <c r="L275" s="31">
        <v>5.690636942586428</v>
      </c>
      <c r="M275" s="31">
        <v>1.5855383251909205</v>
      </c>
      <c r="N275" s="31">
        <v>1.8</v>
      </c>
      <c r="O275" s="32">
        <f>O273*2/4+O277*2/4</f>
        <v>23.190254656013199</v>
      </c>
      <c r="P275" s="31">
        <f t="shared" si="8"/>
        <v>0.54695456371730933</v>
      </c>
      <c r="Q275" s="31">
        <f t="shared" si="9"/>
        <v>0.20419919812141116</v>
      </c>
    </row>
    <row r="276" spans="1:17" ht="15.75" x14ac:dyDescent="0.25">
      <c r="A276" s="2">
        <v>1477</v>
      </c>
      <c r="B276" s="31">
        <v>2.8925053419943954</v>
      </c>
      <c r="C276" s="31">
        <v>0.49231569372509798</v>
      </c>
      <c r="D276" s="31">
        <v>4.6491528283267906E-2</v>
      </c>
      <c r="E276" s="31">
        <v>0.12796712710710029</v>
      </c>
      <c r="F276" s="31">
        <v>0.11821753272614843</v>
      </c>
      <c r="G276" s="31">
        <v>0.7882425286523701</v>
      </c>
      <c r="H276" s="31">
        <v>1.959179081461321</v>
      </c>
      <c r="I276" s="31">
        <v>0.73960205030376425</v>
      </c>
      <c r="J276" s="31">
        <v>0.42808212124025447</v>
      </c>
      <c r="K276" s="31">
        <v>4.3719380818169229E-2</v>
      </c>
      <c r="L276" s="31">
        <v>5.2552841888618067</v>
      </c>
      <c r="M276" s="31">
        <v>1.6</v>
      </c>
      <c r="N276" s="31">
        <v>1.8</v>
      </c>
      <c r="O276" s="32">
        <f>O273*1/4+O277*3/4</f>
        <v>22.953619372665287</v>
      </c>
      <c r="P276" s="31">
        <f t="shared" si="8"/>
        <v>0.59265972164807068</v>
      </c>
      <c r="Q276" s="31">
        <f t="shared" si="9"/>
        <v>0.21809714511033459</v>
      </c>
    </row>
    <row r="277" spans="1:17" ht="15.75" x14ac:dyDescent="0.25">
      <c r="A277" s="2">
        <v>1478</v>
      </c>
      <c r="B277" s="31">
        <v>2.3707378289460217</v>
      </c>
      <c r="C277" s="31">
        <v>0.48997003791673766</v>
      </c>
      <c r="D277" s="31">
        <v>3.9585987654712454E-2</v>
      </c>
      <c r="E277" s="31">
        <v>0.12796712710710029</v>
      </c>
      <c r="F277" s="32">
        <f>AVERAGE(F276,F278)</f>
        <v>0.11821753272614843</v>
      </c>
      <c r="G277" s="31">
        <v>0.7882425286523701</v>
      </c>
      <c r="H277" s="31">
        <v>1.87851909220383</v>
      </c>
      <c r="I277" s="31">
        <v>0.74754191082646793</v>
      </c>
      <c r="J277" s="31">
        <v>0.42808212124025447</v>
      </c>
      <c r="K277" s="31">
        <v>7.5780260084828202E-2</v>
      </c>
      <c r="L277" s="31">
        <v>5.6920501031758999</v>
      </c>
      <c r="M277" s="31">
        <v>1.5855383251909205</v>
      </c>
      <c r="N277" s="31">
        <v>1.8</v>
      </c>
      <c r="O277" s="31">
        <v>22.716984089317378</v>
      </c>
      <c r="P277" s="31">
        <f t="shared" si="8"/>
        <v>0.61178729914111829</v>
      </c>
      <c r="Q277" s="31">
        <f t="shared" si="9"/>
        <v>0.21924017177377936</v>
      </c>
    </row>
    <row r="278" spans="1:17" ht="15.75" x14ac:dyDescent="0.25">
      <c r="A278" s="2">
        <v>1479</v>
      </c>
      <c r="B278" s="31">
        <v>2.2244838850315634</v>
      </c>
      <c r="C278" s="31">
        <v>0.46182216821641409</v>
      </c>
      <c r="D278" s="31">
        <v>5.1176216801990679E-2</v>
      </c>
      <c r="E278" s="31">
        <v>0.12796712710710029</v>
      </c>
      <c r="F278" s="31">
        <v>0.11821753272614843</v>
      </c>
      <c r="G278" s="31">
        <v>0.7882425286523701</v>
      </c>
      <c r="H278" s="31">
        <v>1.8273114791138256</v>
      </c>
      <c r="I278" s="31">
        <v>0.73269210924628647</v>
      </c>
      <c r="J278" s="31">
        <v>0.539104887920968</v>
      </c>
      <c r="K278" s="31">
        <v>6.1207133145437277E-2</v>
      </c>
      <c r="L278" s="31">
        <v>5.9455966251394008</v>
      </c>
      <c r="M278" s="31">
        <v>2</v>
      </c>
      <c r="N278" s="31">
        <v>1.4225686813186815</v>
      </c>
      <c r="O278" s="32">
        <f>O277*2/3+O280*1/3</f>
        <v>22.953619663017577</v>
      </c>
      <c r="P278" s="31">
        <f t="shared" si="8"/>
        <v>0.58819857876173809</v>
      </c>
      <c r="Q278" s="31">
        <f t="shared" si="9"/>
        <v>0.22539314713657196</v>
      </c>
    </row>
    <row r="279" spans="1:17" ht="15.75" x14ac:dyDescent="0.25">
      <c r="A279" s="2">
        <v>1480</v>
      </c>
      <c r="B279" s="31">
        <v>2.1784685434539028</v>
      </c>
      <c r="C279" s="31">
        <v>0.46104028294696064</v>
      </c>
      <c r="D279" s="31">
        <v>3.750251541794275E-2</v>
      </c>
      <c r="E279" s="31">
        <v>0.15674442363357741</v>
      </c>
      <c r="F279" s="31">
        <v>0.1294763740838491</v>
      </c>
      <c r="G279" s="31">
        <v>0.7882425286523701</v>
      </c>
      <c r="H279" s="31">
        <v>1.808473012149372</v>
      </c>
      <c r="I279" s="31">
        <v>0.73960205030376425</v>
      </c>
      <c r="J279" s="31">
        <v>0.42808212124025447</v>
      </c>
      <c r="K279" s="31">
        <v>7.5780260084828202E-2</v>
      </c>
      <c r="L279" s="32">
        <f>AVERAGE(L278,L280)</f>
        <v>5.7972939183030823</v>
      </c>
      <c r="M279" s="31">
        <v>2.5104356815522912</v>
      </c>
      <c r="N279" s="31">
        <v>1.8967582417582418</v>
      </c>
      <c r="O279" s="32">
        <f>O277*1/3+O280*2/3</f>
        <v>23.190255236717778</v>
      </c>
      <c r="P279" s="31">
        <f t="shared" si="8"/>
        <v>0.60124360395685361</v>
      </c>
      <c r="Q279" s="31">
        <f t="shared" si="9"/>
        <v>0.22236623882753725</v>
      </c>
    </row>
    <row r="280" spans="1:17" ht="15.75" x14ac:dyDescent="0.25">
      <c r="A280" s="2">
        <v>1481</v>
      </c>
      <c r="B280" s="31">
        <v>2.3236997305667937</v>
      </c>
      <c r="C280" s="31">
        <v>0.56346725324536018</v>
      </c>
      <c r="D280" s="31">
        <v>4.2878687539441414E-2</v>
      </c>
      <c r="E280" s="31">
        <v>0.17909274965945854</v>
      </c>
      <c r="F280" s="31">
        <v>0.14073510352244867</v>
      </c>
      <c r="G280" s="31">
        <v>0.7882425286523701</v>
      </c>
      <c r="H280" s="31">
        <v>1.8450672921123747</v>
      </c>
      <c r="I280" s="31">
        <v>0.7812399771250389</v>
      </c>
      <c r="J280" s="31">
        <v>0.42808212124025447</v>
      </c>
      <c r="K280" s="31">
        <v>0.10201188857572938</v>
      </c>
      <c r="L280" s="31">
        <v>5.6489912114667638</v>
      </c>
      <c r="M280" s="31">
        <v>1.9819229064886508</v>
      </c>
      <c r="N280" s="31">
        <v>2.0943372252747259</v>
      </c>
      <c r="O280" s="31">
        <v>23.426890810417976</v>
      </c>
      <c r="P280" s="31">
        <f t="shared" si="8"/>
        <v>0.68780785885978624</v>
      </c>
      <c r="Q280" s="31">
        <f t="shared" si="9"/>
        <v>0.23787980723175395</v>
      </c>
    </row>
    <row r="281" spans="1:17" ht="15.75" x14ac:dyDescent="0.25">
      <c r="A281" s="2">
        <v>1482</v>
      </c>
      <c r="B281" s="31">
        <v>2.3209480093352375</v>
      </c>
      <c r="C281" s="31">
        <v>0.62992750114890173</v>
      </c>
      <c r="D281" s="31">
        <v>6.4924503389908406E-2</v>
      </c>
      <c r="E281" s="31">
        <v>0.28991595543163634</v>
      </c>
      <c r="F281" s="31">
        <v>0.20413620140091118</v>
      </c>
      <c r="G281" s="31">
        <v>0.7882425286523701</v>
      </c>
      <c r="H281" s="31">
        <v>1.9631743893248921</v>
      </c>
      <c r="I281" s="31">
        <v>0.7812399771250389</v>
      </c>
      <c r="J281" s="31">
        <v>0.45293867870972221</v>
      </c>
      <c r="K281" s="31">
        <v>0.12241426629087633</v>
      </c>
      <c r="L281" s="31">
        <v>4.9582769068808021</v>
      </c>
      <c r="M281" s="31">
        <v>2.5764997784352461</v>
      </c>
      <c r="N281" s="31">
        <v>1.8177266483516488</v>
      </c>
      <c r="O281" s="31">
        <v>21.013587293876466</v>
      </c>
      <c r="P281" s="31">
        <f t="shared" si="8"/>
        <v>0.75342440634521834</v>
      </c>
      <c r="Q281" s="31">
        <f t="shared" si="9"/>
        <v>0.26552106727750197</v>
      </c>
    </row>
    <row r="282" spans="1:17" ht="15.75" x14ac:dyDescent="0.25">
      <c r="A282" s="2">
        <v>1483</v>
      </c>
      <c r="B282" s="31">
        <v>3.2278136739831393</v>
      </c>
      <c r="C282" s="31">
        <v>0.51499036653924746</v>
      </c>
      <c r="D282" s="31">
        <v>5.2440023579287197E-2</v>
      </c>
      <c r="E282" s="31">
        <v>0.12796712710710029</v>
      </c>
      <c r="F282" s="31">
        <v>0.2221428014806402</v>
      </c>
      <c r="G282" s="31">
        <v>0.7882425286523701</v>
      </c>
      <c r="H282" s="31">
        <v>1.925765689661556</v>
      </c>
      <c r="I282" s="31">
        <v>0.88692459878398022</v>
      </c>
      <c r="J282" s="31">
        <v>0.42808212124025447</v>
      </c>
      <c r="K282" s="31">
        <v>8.3066823554522787E-2</v>
      </c>
      <c r="L282" s="31">
        <v>6.1703143365383655</v>
      </c>
      <c r="M282" s="31">
        <v>2.6095318268767236</v>
      </c>
      <c r="N282" s="31">
        <v>2.0548214285714286</v>
      </c>
      <c r="O282" s="32">
        <f>O281*2/3+O284*1/3</f>
        <v>24.628480887300512</v>
      </c>
      <c r="P282" s="31">
        <f t="shared" si="8"/>
        <v>0.65930869884990362</v>
      </c>
      <c r="Q282" s="31">
        <f t="shared" si="9"/>
        <v>0.24964474353763086</v>
      </c>
    </row>
    <row r="283" spans="1:17" ht="15.75" x14ac:dyDescent="0.25">
      <c r="A283" s="2">
        <v>1484</v>
      </c>
      <c r="B283" s="31">
        <v>2.5275817786230044</v>
      </c>
      <c r="C283" s="31">
        <v>0.44149315121062488</v>
      </c>
      <c r="D283" s="31">
        <v>4.1669456756092869E-2</v>
      </c>
      <c r="E283" s="31">
        <v>0.12796712710710029</v>
      </c>
      <c r="F283" s="31">
        <v>0.18858511152093174</v>
      </c>
      <c r="G283" s="31">
        <v>0.7882425286523701</v>
      </c>
      <c r="H283" s="31">
        <v>1.8515015333119944</v>
      </c>
      <c r="I283" s="31">
        <v>0.89429649644015297</v>
      </c>
      <c r="J283" s="32">
        <f>AVERAGE(J282,J284)</f>
        <v>0.41372381292685168</v>
      </c>
      <c r="K283" s="31">
        <v>6.7036383921193279E-2</v>
      </c>
      <c r="L283" s="31">
        <v>5.1171548056684761</v>
      </c>
      <c r="M283" s="31">
        <v>1.5855383251909205</v>
      </c>
      <c r="N283" s="31">
        <v>1.6596634615384618</v>
      </c>
      <c r="O283" s="32">
        <f>O281*1/3+O284*2/3</f>
        <v>28.243374480724555</v>
      </c>
      <c r="P283" s="31">
        <f t="shared" si="8"/>
        <v>0.56990471921003516</v>
      </c>
      <c r="Q283" s="31">
        <f t="shared" si="9"/>
        <v>0.21170391375103895</v>
      </c>
    </row>
    <row r="284" spans="1:17" ht="15.75" x14ac:dyDescent="0.25">
      <c r="A284" s="2">
        <v>1485</v>
      </c>
      <c r="B284" s="31">
        <v>2.7235577635575914</v>
      </c>
      <c r="C284" s="31">
        <v>0.41178151097139448</v>
      </c>
      <c r="D284" s="31">
        <v>4.1669456756092869E-2</v>
      </c>
      <c r="E284" s="31">
        <v>0.13041625872637494</v>
      </c>
      <c r="F284" s="31">
        <v>0.14309824537953486</v>
      </c>
      <c r="G284" s="31">
        <v>0.7882425286523701</v>
      </c>
      <c r="H284" s="31">
        <v>1.8515015333119944</v>
      </c>
      <c r="I284" s="31">
        <v>0.89429649644015297</v>
      </c>
      <c r="J284" s="31">
        <v>0.39936550461344883</v>
      </c>
      <c r="K284" s="31">
        <v>4.0804755430292113E-2</v>
      </c>
      <c r="L284" s="31">
        <v>6.0011755952290038</v>
      </c>
      <c r="M284" s="31">
        <v>1.9819229064886508</v>
      </c>
      <c r="N284" s="31">
        <v>2.2128846153846156</v>
      </c>
      <c r="O284" s="31">
        <v>31.858268074148597</v>
      </c>
      <c r="P284" s="31">
        <f t="shared" si="8"/>
        <v>0.5508913969547935</v>
      </c>
      <c r="Q284" s="31">
        <f t="shared" si="9"/>
        <v>0.21993656221624333</v>
      </c>
    </row>
    <row r="285" spans="1:17" ht="15.75" x14ac:dyDescent="0.25">
      <c r="A285" s="2">
        <v>1486</v>
      </c>
      <c r="B285" s="31">
        <v>2.6174682320266096</v>
      </c>
      <c r="C285" s="31">
        <v>0.44071126594117149</v>
      </c>
      <c r="D285" s="31">
        <v>3.750251541794275E-2</v>
      </c>
      <c r="E285" s="31">
        <v>0.13715137067938024</v>
      </c>
      <c r="F285" s="31">
        <v>0.12463200371134123</v>
      </c>
      <c r="G285" s="31">
        <v>0.7882425286523701</v>
      </c>
      <c r="H285" s="31">
        <v>1.8760116292343132</v>
      </c>
      <c r="I285" s="31">
        <v>0.98064014900918428</v>
      </c>
      <c r="J285" s="32">
        <f>J284*2/3+J287*1/3</f>
        <v>0.40809371219948687</v>
      </c>
      <c r="K285" s="31">
        <v>5.8292507757560161E-2</v>
      </c>
      <c r="L285" s="31">
        <v>5.690636942586428</v>
      </c>
      <c r="M285" s="31">
        <v>1.9819229064886508</v>
      </c>
      <c r="N285" s="31">
        <v>2.2999999999999998</v>
      </c>
      <c r="O285" s="31">
        <v>34.401217028679682</v>
      </c>
      <c r="P285" s="31">
        <f t="shared" si="8"/>
        <v>0.57782897251581744</v>
      </c>
      <c r="Q285" s="31">
        <f t="shared" si="9"/>
        <v>0.21646577711268269</v>
      </c>
    </row>
    <row r="286" spans="1:17" ht="15.75" x14ac:dyDescent="0.25">
      <c r="A286" s="2">
        <v>1487</v>
      </c>
      <c r="B286" s="31">
        <v>3.0082124349870414</v>
      </c>
      <c r="C286" s="31">
        <v>0.44618446282734547</v>
      </c>
      <c r="D286" s="31">
        <v>4.4906951677280454E-2</v>
      </c>
      <c r="E286" s="31">
        <v>0.11602761046313638</v>
      </c>
      <c r="F286" s="31">
        <v>0.12180354074247417</v>
      </c>
      <c r="G286" s="31">
        <v>0.7882425286523701</v>
      </c>
      <c r="H286" s="31">
        <v>1.8903185304806169</v>
      </c>
      <c r="I286" s="31">
        <v>0.76970996240555978</v>
      </c>
      <c r="J286" s="32">
        <f>J284*1/3+J287*2/3</f>
        <v>0.41682191978552485</v>
      </c>
      <c r="K286" s="31">
        <v>6.7036383921193279E-2</v>
      </c>
      <c r="L286" s="32">
        <f>AVERAGE(L285,L287)</f>
        <v>5.3261304119330752</v>
      </c>
      <c r="M286" s="31">
        <v>2.0810190518130836</v>
      </c>
      <c r="N286" s="31">
        <v>2.5290109890109895</v>
      </c>
      <c r="O286" s="32">
        <f>O285*3/4+O289*1/4</f>
        <v>33.954961507928118</v>
      </c>
      <c r="P286" s="31">
        <f t="shared" si="8"/>
        <v>0.57910281327972046</v>
      </c>
      <c r="Q286" s="31">
        <f t="shared" si="9"/>
        <v>0.21554559494338366</v>
      </c>
    </row>
    <row r="287" spans="1:17" ht="15.75" x14ac:dyDescent="0.25">
      <c r="A287" s="2">
        <v>1488</v>
      </c>
      <c r="B287" s="31">
        <v>1.9627232593446777</v>
      </c>
      <c r="C287" s="31">
        <v>0.4485301186357058</v>
      </c>
      <c r="D287" s="31">
        <v>4.1785208302302458E-2</v>
      </c>
      <c r="E287" s="31">
        <v>0.19501210518474377</v>
      </c>
      <c r="F287" s="31">
        <v>7.9335891080053289E-2</v>
      </c>
      <c r="G287" s="31">
        <v>0.7882425286523701</v>
      </c>
      <c r="H287" s="31">
        <v>1.5635755995562244</v>
      </c>
      <c r="I287" s="31">
        <v>0.80774270361408418</v>
      </c>
      <c r="J287" s="31">
        <v>0.42555012737156289</v>
      </c>
      <c r="K287" s="31">
        <v>5.1005944287865576E-2</v>
      </c>
      <c r="L287" s="31">
        <v>4.9616238812797233</v>
      </c>
      <c r="M287" s="31">
        <v>1.7176665189568305</v>
      </c>
      <c r="N287" s="31">
        <v>2.2919162087912093</v>
      </c>
      <c r="O287" s="32">
        <f>O285*2/4+O289*2/4</f>
        <v>33.508705987176555</v>
      </c>
      <c r="P287" s="31">
        <f t="shared" si="8"/>
        <v>0.56213385527033555</v>
      </c>
      <c r="Q287" s="31">
        <f t="shared" si="9"/>
        <v>0.20733451315782767</v>
      </c>
    </row>
    <row r="288" spans="1:17" ht="15.75" x14ac:dyDescent="0.25">
      <c r="A288" s="2">
        <v>1489</v>
      </c>
      <c r="B288" s="31">
        <v>2.0743953775885631</v>
      </c>
      <c r="C288" s="31">
        <v>0.46338593875532097</v>
      </c>
      <c r="D288" s="31">
        <v>5.2855813620081314E-2</v>
      </c>
      <c r="E288" s="31">
        <v>0.13439609760769625</v>
      </c>
      <c r="F288" s="31">
        <v>8.5722070538729669E-2</v>
      </c>
      <c r="G288" s="31">
        <v>0.7882425286523701</v>
      </c>
      <c r="H288" s="32">
        <f>AVERAGE(H287,H289)</f>
        <v>1.7449919159109992</v>
      </c>
      <c r="I288" s="31">
        <v>0.78519105606235251</v>
      </c>
      <c r="J288" s="32">
        <f>J287*3/4+J291*1/4</f>
        <v>0.45183899650440129</v>
      </c>
      <c r="K288" s="31">
        <v>6.1207133145437277E-2</v>
      </c>
      <c r="L288" s="31">
        <v>4.9108605075643252</v>
      </c>
      <c r="M288" s="31">
        <v>1.7837306158397856</v>
      </c>
      <c r="N288" s="31">
        <v>1.8967582417582418</v>
      </c>
      <c r="O288" s="32">
        <f>O285*1/4+O289*3/4</f>
        <v>33.062450466424991</v>
      </c>
      <c r="P288" s="31">
        <f t="shared" si="8"/>
        <v>0.57367902500298262</v>
      </c>
      <c r="Q288" s="31">
        <f t="shared" si="9"/>
        <v>0.21040844450593379</v>
      </c>
    </row>
    <row r="289" spans="1:17" ht="15.75" x14ac:dyDescent="0.25">
      <c r="A289" s="2">
        <v>1490</v>
      </c>
      <c r="B289" s="31">
        <v>1.9243133964131602</v>
      </c>
      <c r="C289" s="31">
        <v>0.42507356055210282</v>
      </c>
      <c r="D289" s="31">
        <v>4.4847955785101701E-2</v>
      </c>
      <c r="E289" s="31">
        <v>0.15674442363357741</v>
      </c>
      <c r="F289" s="31">
        <v>9.6600259252534931E-2</v>
      </c>
      <c r="G289" s="31">
        <v>0.7882425286523701</v>
      </c>
      <c r="H289" s="31">
        <v>1.9264082322657743</v>
      </c>
      <c r="I289" s="31">
        <v>0.75698540385666357</v>
      </c>
      <c r="J289" s="32">
        <f>J287*2/4+J291*2/4</f>
        <v>0.47812786563723975</v>
      </c>
      <c r="K289" s="31">
        <v>6.9951009309072179E-2</v>
      </c>
      <c r="L289" s="31">
        <v>4.658984857059961</v>
      </c>
      <c r="M289" s="31">
        <v>1.5855383251909205</v>
      </c>
      <c r="N289" s="31">
        <v>2</v>
      </c>
      <c r="O289" s="31">
        <v>32.616194945673428</v>
      </c>
      <c r="P289" s="31">
        <f t="shared" si="8"/>
        <v>0.55095809040261146</v>
      </c>
      <c r="Q289" s="31">
        <f t="shared" si="9"/>
        <v>0.20171521455604705</v>
      </c>
    </row>
    <row r="290" spans="1:17" ht="15.75" x14ac:dyDescent="0.25">
      <c r="A290" s="2">
        <v>1491</v>
      </c>
      <c r="B290" s="31">
        <v>1.7737043751875279</v>
      </c>
      <c r="C290" s="31">
        <v>0.48997003791673766</v>
      </c>
      <c r="D290" s="31">
        <v>4.6895386818644441E-2</v>
      </c>
      <c r="E290" s="31">
        <v>0.11204777158181509</v>
      </c>
      <c r="F290" s="31">
        <v>0.13976429896669817</v>
      </c>
      <c r="G290" s="31">
        <v>0.7882425286523701</v>
      </c>
      <c r="H290" s="31">
        <v>1.8515526354595204</v>
      </c>
      <c r="I290" s="31">
        <v>0.73447897602756673</v>
      </c>
      <c r="J290" s="32">
        <f>J287*1/4+J291*3/4</f>
        <v>0.50441673477007809</v>
      </c>
      <c r="K290" s="31">
        <v>5.6835195063621592E-2</v>
      </c>
      <c r="L290" s="31">
        <v>5.1171548056684761</v>
      </c>
      <c r="M290" s="31">
        <v>1.5855383251909205</v>
      </c>
      <c r="N290" s="31">
        <v>2</v>
      </c>
      <c r="O290" s="31">
        <v>30.697583633662937</v>
      </c>
      <c r="P290" s="31">
        <f t="shared" si="8"/>
        <v>0.59662692885747814</v>
      </c>
      <c r="Q290" s="31">
        <f t="shared" si="9"/>
        <v>0.21638659338582972</v>
      </c>
    </row>
    <row r="291" spans="1:17" ht="15.75" x14ac:dyDescent="0.25">
      <c r="A291" s="2">
        <v>1492</v>
      </c>
      <c r="B291" s="31">
        <v>3.602204527991737</v>
      </c>
      <c r="C291" s="31">
        <v>0.40161700246849991</v>
      </c>
      <c r="D291" s="31">
        <v>5.3285375280416956E-2</v>
      </c>
      <c r="E291" s="31">
        <v>9.0924011365571267E-2</v>
      </c>
      <c r="F291" s="31">
        <v>0.10427153655354231</v>
      </c>
      <c r="G291" s="31">
        <v>0.7882425286523701</v>
      </c>
      <c r="H291" s="31">
        <v>1.8372905321850024</v>
      </c>
      <c r="I291" s="31">
        <v>0.75176326836907137</v>
      </c>
      <c r="J291" s="31">
        <v>0.53070560390291655</v>
      </c>
      <c r="K291" s="31">
        <v>6.8493696615133631E-2</v>
      </c>
      <c r="L291" s="31">
        <v>5.0583436234935819</v>
      </c>
      <c r="M291" s="31">
        <v>1.5855383251909205</v>
      </c>
      <c r="N291" s="31">
        <v>2</v>
      </c>
      <c r="O291" s="32">
        <f>AVERAGE(O290,O292)</f>
        <v>34.56949063783226</v>
      </c>
      <c r="P291" s="31">
        <f t="shared" si="8"/>
        <v>0.53381005544764426</v>
      </c>
      <c r="Q291" s="31">
        <f t="shared" si="9"/>
        <v>0.20338992189059257</v>
      </c>
    </row>
    <row r="292" spans="1:17" ht="15.75" x14ac:dyDescent="0.25">
      <c r="A292" s="2">
        <v>1493</v>
      </c>
      <c r="B292" s="31"/>
      <c r="C292" s="31">
        <v>0.39536192031287248</v>
      </c>
      <c r="D292" s="31">
        <v>3.750251541794275E-2</v>
      </c>
      <c r="E292" s="31">
        <v>9.0924011365571267E-2</v>
      </c>
      <c r="F292" s="32">
        <f>AVERAGE(F291,F293)</f>
        <v>9.8578373057910812E-2</v>
      </c>
      <c r="G292" s="31">
        <v>0.7882425286523701</v>
      </c>
      <c r="H292" s="31">
        <v>2.340365817736517</v>
      </c>
      <c r="I292" s="31">
        <v>0.70269242036045165</v>
      </c>
      <c r="J292" s="31">
        <v>0.52423531043317506</v>
      </c>
      <c r="K292" s="31">
        <v>5.8292507757560161E-2</v>
      </c>
      <c r="L292" s="31">
        <v>5.4154283549268589</v>
      </c>
      <c r="M292" s="31">
        <v>1.6</v>
      </c>
      <c r="N292" s="31">
        <v>2</v>
      </c>
      <c r="O292" s="31">
        <v>38.44139764200159</v>
      </c>
      <c r="P292" s="31">
        <f t="shared" si="8"/>
        <v>0.53516231230878963</v>
      </c>
      <c r="Q292" s="31">
        <f t="shared" si="9"/>
        <v>0.20245270615788613</v>
      </c>
    </row>
    <row r="293" spans="1:17" ht="15.75" x14ac:dyDescent="0.25">
      <c r="A293" s="2">
        <v>1494</v>
      </c>
      <c r="B293" s="31">
        <v>2.6132794501780952</v>
      </c>
      <c r="C293" s="31">
        <v>0.42272790474374256</v>
      </c>
      <c r="D293" s="31">
        <v>4.0910616788242968E-2</v>
      </c>
      <c r="E293" s="31">
        <v>0.10133282074748851</v>
      </c>
      <c r="F293" s="31">
        <v>9.2885209562279303E-2</v>
      </c>
      <c r="G293" s="31">
        <v>0.7882425286523701</v>
      </c>
      <c r="H293" s="32">
        <f>AVERAGE(H292,H294)</f>
        <v>2.3272729509743599</v>
      </c>
      <c r="I293" s="32">
        <f>AVERAGE(I292,I294)</f>
        <v>0.79005366066639882</v>
      </c>
      <c r="J293" s="31">
        <v>0.5102204816378948</v>
      </c>
      <c r="K293" s="31">
        <v>5.6835195063621592E-2</v>
      </c>
      <c r="L293" s="31">
        <v>5.690636942586428</v>
      </c>
      <c r="M293" s="31">
        <v>1.6516024220738756</v>
      </c>
      <c r="N293" s="31">
        <v>2.2128846153846156</v>
      </c>
      <c r="O293" s="32">
        <f>AVERAGE(O292,O294)</f>
        <v>36.864821971108981</v>
      </c>
      <c r="P293" s="31">
        <f t="shared" si="8"/>
        <v>0.56118569754239322</v>
      </c>
      <c r="Q293" s="31">
        <f t="shared" si="9"/>
        <v>0.21271840809744547</v>
      </c>
    </row>
    <row r="294" spans="1:17" ht="15.75" x14ac:dyDescent="0.25">
      <c r="A294" s="2">
        <v>1495</v>
      </c>
      <c r="B294" s="31">
        <v>2.4483284512871299</v>
      </c>
      <c r="C294" s="31">
        <v>0.39458003504341899</v>
      </c>
      <c r="D294" s="31">
        <v>4.0384692253107479E-2</v>
      </c>
      <c r="E294" s="31">
        <v>0.13960050229865484</v>
      </c>
      <c r="F294" s="31">
        <v>7.6953506283825621E-2</v>
      </c>
      <c r="G294" s="31">
        <v>0.7882425286523701</v>
      </c>
      <c r="H294" s="31">
        <v>2.3141800842122029</v>
      </c>
      <c r="I294" s="31">
        <v>0.87741490097234587</v>
      </c>
      <c r="J294" s="31">
        <v>0.43223021406645507</v>
      </c>
      <c r="K294" s="31">
        <v>4.2262068124230667E-2</v>
      </c>
      <c r="L294" s="31">
        <v>5.3733668316767034</v>
      </c>
      <c r="M294" s="31">
        <v>1.5855383251909205</v>
      </c>
      <c r="N294" s="31">
        <v>2.2128846153846156</v>
      </c>
      <c r="O294" s="31">
        <v>35.288246300216365</v>
      </c>
      <c r="P294" s="31">
        <f t="shared" si="8"/>
        <v>0.53038942732698535</v>
      </c>
      <c r="Q294" s="31">
        <f t="shared" si="9"/>
        <v>0.20613329826595689</v>
      </c>
    </row>
    <row r="295" spans="1:17" ht="15.75" x14ac:dyDescent="0.25">
      <c r="A295" s="2">
        <v>1496</v>
      </c>
      <c r="B295" s="31">
        <v>2.5499555481678149</v>
      </c>
      <c r="C295" s="31">
        <v>0.44696634809679892</v>
      </c>
      <c r="D295" s="31">
        <v>5.0199065377112301E-2</v>
      </c>
      <c r="E295" s="31">
        <v>0.11204777158181509</v>
      </c>
      <c r="F295" s="31">
        <v>8.162639068896306E-2</v>
      </c>
      <c r="G295" s="31">
        <v>0.7882425286523701</v>
      </c>
      <c r="H295" s="32">
        <f>AVERAGE(H294,H296)</f>
        <v>2.2203697218739933</v>
      </c>
      <c r="I295" s="32">
        <f>I294*2/3+I297*1/3</f>
        <v>0.82580223913101458</v>
      </c>
      <c r="J295" s="31">
        <v>0.39936550461344883</v>
      </c>
      <c r="K295" s="31">
        <v>5.2463256981804138E-2</v>
      </c>
      <c r="L295" s="31">
        <v>4.7177834562639287</v>
      </c>
      <c r="M295" s="31">
        <v>1.6185703736323982</v>
      </c>
      <c r="N295" s="31">
        <v>2.2128846153846156</v>
      </c>
      <c r="O295" s="31">
        <v>30.697583633662937</v>
      </c>
      <c r="P295" s="31">
        <f t="shared" si="8"/>
        <v>0.56067289666755293</v>
      </c>
      <c r="Q295" s="31">
        <f t="shared" si="9"/>
        <v>0.20649844688556854</v>
      </c>
    </row>
    <row r="296" spans="1:17" ht="15.75" x14ac:dyDescent="0.25">
      <c r="A296" s="2">
        <v>1497</v>
      </c>
      <c r="B296" s="31">
        <v>2.2062568067944914</v>
      </c>
      <c r="C296" s="31">
        <v>0.43289241324663719</v>
      </c>
      <c r="D296" s="31">
        <v>4.8473366779205891E-2</v>
      </c>
      <c r="E296" s="31">
        <v>9.7659123318576541E-2</v>
      </c>
      <c r="F296" s="31">
        <v>8.037317088118405E-2</v>
      </c>
      <c r="G296" s="31">
        <v>0.7882425286523701</v>
      </c>
      <c r="H296" s="31">
        <v>2.1265593595357841</v>
      </c>
      <c r="I296" s="32">
        <f>I294*1/3+I297*2/3</f>
        <v>0.7741895772896833</v>
      </c>
      <c r="J296" s="32">
        <f>AVERAGE(J295,J297)</f>
        <v>0.43359266872691027</v>
      </c>
      <c r="K296" s="31">
        <v>4.9548631593925245E-2</v>
      </c>
      <c r="L296" s="31">
        <v>5.2198850604119293</v>
      </c>
      <c r="M296" s="31">
        <v>1.9819229064886508</v>
      </c>
      <c r="N296" s="31">
        <v>2.2128846153846156</v>
      </c>
      <c r="O296" s="31">
        <v>27.736297722914625</v>
      </c>
      <c r="P296" s="31">
        <f t="shared" si="8"/>
        <v>0.55568823766990272</v>
      </c>
      <c r="Q296" s="31">
        <f t="shared" si="9"/>
        <v>0.20989871498205476</v>
      </c>
    </row>
    <row r="297" spans="1:17" ht="15.75" x14ac:dyDescent="0.25">
      <c r="A297" s="2">
        <v>1498</v>
      </c>
      <c r="B297" s="31">
        <v>2.4357047188639087</v>
      </c>
      <c r="C297" s="31">
        <v>0.44696634809679892</v>
      </c>
      <c r="D297" s="31">
        <v>6.1470114187985196E-2</v>
      </c>
      <c r="E297" s="31">
        <v>0.16347953558658268</v>
      </c>
      <c r="F297" s="31">
        <v>8.1914500378699198E-2</v>
      </c>
      <c r="G297" s="31">
        <v>0.7882425286523701</v>
      </c>
      <c r="H297" s="31">
        <v>1.9720431741323241</v>
      </c>
      <c r="I297" s="31">
        <v>0.72257691544835201</v>
      </c>
      <c r="J297" s="31">
        <v>0.46781983284037165</v>
      </c>
      <c r="K297" s="31">
        <v>8.0152198166645663E-2</v>
      </c>
      <c r="L297" s="31">
        <v>5.5299859927473136</v>
      </c>
      <c r="M297" s="31">
        <v>1.5855383251909205</v>
      </c>
      <c r="N297" s="31">
        <v>1.5806318681318685</v>
      </c>
      <c r="O297" s="32">
        <f>O296*2/3+O299*1/3</f>
        <v>26.66400830234598</v>
      </c>
      <c r="P297" s="31">
        <f t="shared" si="8"/>
        <v>0.58035492931473176</v>
      </c>
      <c r="Q297" s="31">
        <f t="shared" si="9"/>
        <v>0.22379745286793959</v>
      </c>
    </row>
    <row r="298" spans="1:17" ht="15.75" x14ac:dyDescent="0.25">
      <c r="A298" s="2">
        <v>1499</v>
      </c>
      <c r="B298" s="31">
        <v>2.8462548059869208</v>
      </c>
      <c r="C298" s="31">
        <v>0.42038224893538223</v>
      </c>
      <c r="D298" s="31">
        <v>6.3508020724142925E-2</v>
      </c>
      <c r="E298" s="31">
        <v>0.15154001894261876</v>
      </c>
      <c r="F298" s="31">
        <v>0.14615773642573598</v>
      </c>
      <c r="G298" s="31">
        <v>0.7882425286523701</v>
      </c>
      <c r="H298" s="31">
        <v>2.2403467422104626</v>
      </c>
      <c r="I298" s="31">
        <v>0.65376010464025058</v>
      </c>
      <c r="J298" s="31">
        <v>0.64864018549144009</v>
      </c>
      <c r="K298" s="31">
        <v>6.2664445839377608E-2</v>
      </c>
      <c r="L298" s="31">
        <v>5.0291238425815772</v>
      </c>
      <c r="M298" s="31">
        <v>1.5855383251909205</v>
      </c>
      <c r="N298" s="31">
        <v>1.8967582417582418</v>
      </c>
      <c r="O298" s="32">
        <f>O296*1/3+O299*2/3</f>
        <v>25.591718881777336</v>
      </c>
      <c r="P298" s="31">
        <f t="shared" si="8"/>
        <v>0.55643943156961884</v>
      </c>
      <c r="Q298" s="31">
        <f t="shared" si="9"/>
        <v>0.22249275527169537</v>
      </c>
    </row>
    <row r="299" spans="1:17" ht="15.75" x14ac:dyDescent="0.25">
      <c r="A299" s="2">
        <v>1500</v>
      </c>
      <c r="B299" s="31">
        <v>2.2458490078681188</v>
      </c>
      <c r="C299" s="31">
        <v>0.47198667671930872</v>
      </c>
      <c r="D299" s="31">
        <v>4.7837206172775322E-2</v>
      </c>
      <c r="E299" s="31">
        <v>0.13164082453601228</v>
      </c>
      <c r="F299" s="31">
        <v>8.6815261069802793E-2</v>
      </c>
      <c r="G299" s="31">
        <v>0.7882425286523701</v>
      </c>
      <c r="H299" s="31">
        <v>1.9476886259780306</v>
      </c>
      <c r="I299" s="31">
        <v>0.71998974704135299</v>
      </c>
      <c r="J299" s="31">
        <v>0.58967288399246698</v>
      </c>
      <c r="K299" s="31">
        <v>6.2664445839377608E-2</v>
      </c>
      <c r="L299" s="31">
        <v>5.3733668316767034</v>
      </c>
      <c r="M299" s="31">
        <v>1.5855383251909205</v>
      </c>
      <c r="N299" s="31">
        <v>2.2128846153846156</v>
      </c>
      <c r="O299" s="31">
        <v>24.519429461208691</v>
      </c>
      <c r="P299" s="31">
        <f t="shared" si="8"/>
        <v>0.59130266562094347</v>
      </c>
      <c r="Q299" s="31">
        <f t="shared" si="9"/>
        <v>0.21696355048900459</v>
      </c>
    </row>
    <row r="300" spans="1:17" ht="15.75" x14ac:dyDescent="0.25">
      <c r="A300" s="2">
        <v>1501</v>
      </c>
      <c r="B300" s="31">
        <v>2.4462712511533309</v>
      </c>
      <c r="C300" s="31">
        <v>0.55877594162863953</v>
      </c>
      <c r="D300" s="31">
        <v>5.5843364466068725E-2</v>
      </c>
      <c r="E300" s="31">
        <v>0.13317153179805891</v>
      </c>
      <c r="F300" s="32">
        <f>AVERAGE(F299,F301)</f>
        <v>0.10690701703451583</v>
      </c>
      <c r="G300" s="31">
        <v>0.7882425286523701</v>
      </c>
      <c r="H300" s="31">
        <v>2.6306736380076865</v>
      </c>
      <c r="I300" s="31">
        <v>0.74657715827762505</v>
      </c>
      <c r="J300" s="31">
        <v>0.55909832337386867</v>
      </c>
      <c r="K300" s="31">
        <v>7.8694885472705312E-2</v>
      </c>
      <c r="L300" s="31">
        <v>5.2775088758843447</v>
      </c>
      <c r="M300" s="31">
        <v>1.5855383251909205</v>
      </c>
      <c r="N300" s="31">
        <v>1.8967582417582418</v>
      </c>
      <c r="O300" s="31">
        <v>23.66604552234881</v>
      </c>
      <c r="P300" s="31">
        <f t="shared" si="8"/>
        <v>0.6700285498566857</v>
      </c>
      <c r="Q300" s="31">
        <f t="shared" si="9"/>
        <v>0.23709279434653913</v>
      </c>
    </row>
    <row r="301" spans="1:17" ht="15.75" x14ac:dyDescent="0.25">
      <c r="A301" s="2">
        <v>1502</v>
      </c>
      <c r="B301" s="31">
        <v>2.3769014481747135</v>
      </c>
      <c r="C301" s="31">
        <v>0.5447020067784778</v>
      </c>
      <c r="D301" s="31">
        <v>5.1755784751635066E-2</v>
      </c>
      <c r="E301" s="31">
        <v>9.8883689128213867E-2</v>
      </c>
      <c r="F301" s="31">
        <v>0.12699877299922885</v>
      </c>
      <c r="G301" s="31">
        <v>0.7882425286523701</v>
      </c>
      <c r="H301" s="31">
        <v>1.9503944799313975</v>
      </c>
      <c r="I301" s="31">
        <v>1.1164167126623417</v>
      </c>
      <c r="J301" s="31">
        <v>0.47173828422702191</v>
      </c>
      <c r="K301" s="31">
        <v>6.412175853331617E-2</v>
      </c>
      <c r="L301" s="31">
        <v>5.1533185334078615</v>
      </c>
      <c r="M301" s="31">
        <v>1.9488908580471735</v>
      </c>
      <c r="N301" s="31">
        <v>2.5290109890109895</v>
      </c>
      <c r="O301" s="31">
        <v>25.127142653746379</v>
      </c>
      <c r="P301" s="31">
        <f t="shared" si="8"/>
        <v>0.65146355208811968</v>
      </c>
      <c r="Q301" s="31">
        <f t="shared" si="9"/>
        <v>0.22815394402813979</v>
      </c>
    </row>
    <row r="302" spans="1:17" ht="15.75" x14ac:dyDescent="0.25">
      <c r="A302" s="2">
        <v>1503</v>
      </c>
      <c r="B302" s="31">
        <v>2.734870339604595</v>
      </c>
      <c r="C302" s="31">
        <v>0.47902364414438958</v>
      </c>
      <c r="D302" s="31">
        <v>6.0215579140184404E-2</v>
      </c>
      <c r="E302" s="31">
        <v>0.1291916929167376</v>
      </c>
      <c r="F302" s="32">
        <f>AVERAGE(F301,F303)</f>
        <v>0.12990716823519541</v>
      </c>
      <c r="G302" s="31">
        <v>0.7882425286523701</v>
      </c>
      <c r="H302" s="31">
        <v>1.8226209535267452</v>
      </c>
      <c r="I302" s="31">
        <v>0.65818054072255683</v>
      </c>
      <c r="J302" s="31">
        <v>0.53070560390291655</v>
      </c>
      <c r="K302" s="31">
        <v>5.9749820451498709E-2</v>
      </c>
      <c r="L302" s="31">
        <v>5.0271643748472092</v>
      </c>
      <c r="M302" s="31">
        <v>1.8828267611642184</v>
      </c>
      <c r="N302" s="31">
        <v>2.5290109890109895</v>
      </c>
      <c r="O302" s="32">
        <f>O301*2/3+O304*1/3</f>
        <v>26.023025555680533</v>
      </c>
      <c r="P302" s="31">
        <f t="shared" si="8"/>
        <v>0.59411808557182233</v>
      </c>
      <c r="Q302" s="31">
        <f t="shared" si="9"/>
        <v>0.22451848501530383</v>
      </c>
    </row>
    <row r="303" spans="1:17" ht="15.75" x14ac:dyDescent="0.25">
      <c r="A303" s="2">
        <v>1504</v>
      </c>
      <c r="B303" s="31">
        <v>2.3706579364273823</v>
      </c>
      <c r="C303" s="31">
        <v>0.43054675743827686</v>
      </c>
      <c r="D303" s="31">
        <v>5.6528820675038845E-2</v>
      </c>
      <c r="E303" s="31">
        <v>0.13439609760769625</v>
      </c>
      <c r="F303" s="31">
        <v>0.13281556347116197</v>
      </c>
      <c r="G303" s="31">
        <v>0.7882425286523701</v>
      </c>
      <c r="H303" s="32">
        <f>AVERAGE(H302,H304)</f>
        <v>1.8040422304474</v>
      </c>
      <c r="I303" s="31">
        <v>0.79012745800044804</v>
      </c>
      <c r="J303" s="31">
        <v>0.54850996607121294</v>
      </c>
      <c r="K303" s="31">
        <v>6.7036383921193279E-2</v>
      </c>
      <c r="L303" s="32">
        <f>AVERAGE(L302,L304)</f>
        <v>5.2301371020385492</v>
      </c>
      <c r="M303" s="31">
        <v>1.8497947127227408</v>
      </c>
      <c r="N303" s="31">
        <v>2.2999999999999998</v>
      </c>
      <c r="O303" s="32">
        <f>O301*1/3+O304*2/3</f>
        <v>26.918908457614684</v>
      </c>
      <c r="P303" s="31">
        <f t="shared" si="8"/>
        <v>0.5658740607963153</v>
      </c>
      <c r="Q303" s="31">
        <f t="shared" si="9"/>
        <v>0.21886604481053934</v>
      </c>
    </row>
    <row r="304" spans="1:17" ht="15.75" x14ac:dyDescent="0.25">
      <c r="A304" s="2">
        <v>1505</v>
      </c>
      <c r="B304" s="31">
        <v>2.1451719812982586</v>
      </c>
      <c r="C304" s="31">
        <v>0.42429167528264944</v>
      </c>
      <c r="D304" s="31">
        <v>6.4287814844785615E-2</v>
      </c>
      <c r="E304" s="31">
        <v>0.10806793270049378</v>
      </c>
      <c r="F304" s="32">
        <f>AVERAGE(F303,F305)</f>
        <v>0.10756089350535267</v>
      </c>
      <c r="G304" s="31">
        <v>0.7882425286523701</v>
      </c>
      <c r="H304" s="31">
        <v>1.7854635073680547</v>
      </c>
      <c r="I304" s="31">
        <v>0.71531318780296993</v>
      </c>
      <c r="J304" s="32">
        <f>AVERAGE(J303,J305)</f>
        <v>0.6501499152247987</v>
      </c>
      <c r="K304" s="31">
        <v>6.8493696615133631E-2</v>
      </c>
      <c r="L304" s="31">
        <v>5.4331098292298883</v>
      </c>
      <c r="M304" s="31">
        <v>1.5855383251909205</v>
      </c>
      <c r="N304" s="31">
        <v>2.2999999999999998</v>
      </c>
      <c r="O304" s="31">
        <v>27.814791359548835</v>
      </c>
      <c r="P304" s="31">
        <f t="shared" si="8"/>
        <v>0.55915919415345927</v>
      </c>
      <c r="Q304" s="31">
        <f t="shared" si="9"/>
        <v>0.2197816354895234</v>
      </c>
    </row>
    <row r="305" spans="1:17" ht="15.75" x14ac:dyDescent="0.25">
      <c r="A305" s="2">
        <v>1506</v>
      </c>
      <c r="B305" s="31">
        <v>2.4481088460744904</v>
      </c>
      <c r="C305" s="31">
        <v>0.44462069228843859</v>
      </c>
      <c r="D305" s="31">
        <v>5.0662039813533476E-2</v>
      </c>
      <c r="E305" s="31">
        <v>0.12000744934445769</v>
      </c>
      <c r="F305" s="31">
        <v>8.2306223539543352E-2</v>
      </c>
      <c r="G305" s="31">
        <v>0.7882425286523701</v>
      </c>
      <c r="H305" s="31">
        <v>1.7062743476204958</v>
      </c>
      <c r="I305" s="31">
        <v>0.78266164149984185</v>
      </c>
      <c r="J305" s="31">
        <v>0.75178986437838458</v>
      </c>
      <c r="K305" s="31">
        <v>5.6835195063621592E-2</v>
      </c>
      <c r="L305" s="31">
        <v>5.8926268477149319</v>
      </c>
      <c r="M305" s="31">
        <v>1.7176665189568305</v>
      </c>
      <c r="N305" s="31">
        <v>2.0548214285714286</v>
      </c>
      <c r="O305" s="31">
        <v>25.463940223697776</v>
      </c>
      <c r="P305" s="31">
        <f t="shared" si="8"/>
        <v>0.57368431869180236</v>
      </c>
      <c r="Q305" s="31">
        <f t="shared" si="9"/>
        <v>0.21884668022877837</v>
      </c>
    </row>
    <row r="306" spans="1:17" ht="15.75" x14ac:dyDescent="0.25">
      <c r="A306" s="2">
        <v>1507</v>
      </c>
      <c r="B306" s="31">
        <v>2.4560012688741732</v>
      </c>
      <c r="C306" s="31">
        <v>0.45009388917461268</v>
      </c>
      <c r="D306" s="31">
        <v>5.3357428479813396E-2</v>
      </c>
      <c r="E306" s="31">
        <v>0.13439609760769625</v>
      </c>
      <c r="F306" s="31">
        <v>0.10803123788609217</v>
      </c>
      <c r="G306" s="31">
        <v>0.7882425286523701</v>
      </c>
      <c r="H306" s="31">
        <v>1.7490635833932087</v>
      </c>
      <c r="I306" s="31">
        <v>0.79012745800044804</v>
      </c>
      <c r="J306" s="31">
        <v>0.58967288399246698</v>
      </c>
      <c r="K306" s="31">
        <v>4.9548631593925245E-2</v>
      </c>
      <c r="L306" s="31">
        <v>6.2666485021715674</v>
      </c>
      <c r="M306" s="31">
        <v>1.8497947127227408</v>
      </c>
      <c r="N306" s="31">
        <v>2.5290109890109895</v>
      </c>
      <c r="O306" s="31">
        <v>17.791301222710924</v>
      </c>
      <c r="P306" s="31">
        <f t="shared" si="8"/>
        <v>0.58511596702396385</v>
      </c>
      <c r="Q306" s="31">
        <f t="shared" si="9"/>
        <v>0.23200562421108101</v>
      </c>
    </row>
    <row r="307" spans="1:17" ht="15.75" x14ac:dyDescent="0.25">
      <c r="A307" s="2">
        <v>1508</v>
      </c>
      <c r="B307" s="31">
        <v>2.3406857147365567</v>
      </c>
      <c r="C307" s="31">
        <v>0.38754306761833812</v>
      </c>
      <c r="D307" s="31">
        <v>5.5034689717022939E-2</v>
      </c>
      <c r="E307" s="31">
        <v>0.10929249851013111</v>
      </c>
      <c r="F307" s="31">
        <v>9.6266696185685757E-2</v>
      </c>
      <c r="G307" s="31">
        <v>0.7882425286523701</v>
      </c>
      <c r="H307" s="31">
        <v>1.5973547015984242</v>
      </c>
      <c r="I307" s="31">
        <v>0.74657715827762505</v>
      </c>
      <c r="J307" s="31">
        <v>0.7089050164581473</v>
      </c>
      <c r="K307" s="31">
        <v>5.5377882369681247E-2</v>
      </c>
      <c r="L307" s="31">
        <v>5.6971011914438927</v>
      </c>
      <c r="M307" s="31">
        <v>1.7837306158397856</v>
      </c>
      <c r="N307" s="31">
        <v>1.8967582417582418</v>
      </c>
      <c r="O307" s="31">
        <v>35.496139443385729</v>
      </c>
      <c r="P307" s="31">
        <f t="shared" si="8"/>
        <v>0.52584021017399862</v>
      </c>
      <c r="Q307" s="31">
        <f t="shared" si="9"/>
        <v>0.21060883228139476</v>
      </c>
    </row>
    <row r="308" spans="1:17" ht="15.75" x14ac:dyDescent="0.25">
      <c r="A308" s="2">
        <v>1509</v>
      </c>
      <c r="B308" s="31">
        <v>2.3533504282212623</v>
      </c>
      <c r="C308" s="31">
        <v>0.35470388630129407</v>
      </c>
      <c r="D308" s="31">
        <v>5.0281534811198882E-2</v>
      </c>
      <c r="E308" s="31">
        <v>0.12796712710710029</v>
      </c>
      <c r="F308" s="31">
        <v>0.10253758609663814</v>
      </c>
      <c r="G308" s="31">
        <v>0.7882425286523701</v>
      </c>
      <c r="H308" s="31">
        <v>1.9431247040351354</v>
      </c>
      <c r="I308" s="31">
        <v>0.75698540385666357</v>
      </c>
      <c r="J308" s="31">
        <v>0.58967288399246698</v>
      </c>
      <c r="K308" s="31">
        <v>5.3920569675742699E-2</v>
      </c>
      <c r="L308" s="31">
        <v>8.1912268286442682</v>
      </c>
      <c r="M308" s="31">
        <v>1.5855383251909205</v>
      </c>
      <c r="N308" s="31">
        <v>1.2645054945054948</v>
      </c>
      <c r="O308" s="31">
        <v>31.183182981452962</v>
      </c>
      <c r="P308" s="31">
        <f t="shared" si="8"/>
        <v>0.53495773051650319</v>
      </c>
      <c r="Q308" s="31">
        <f t="shared" si="9"/>
        <v>0.24005431340475911</v>
      </c>
    </row>
    <row r="309" spans="1:17" ht="15.75" x14ac:dyDescent="0.25">
      <c r="A309" s="2">
        <v>1510</v>
      </c>
      <c r="B309" s="31">
        <v>2.4358932497051984</v>
      </c>
      <c r="C309" s="31">
        <v>0.39223437923505872</v>
      </c>
      <c r="D309" s="31">
        <v>4.8186476374170548E-2</v>
      </c>
      <c r="E309" s="31">
        <v>9.0924011365571267E-2</v>
      </c>
      <c r="F309" s="31">
        <v>0.10168089459548828</v>
      </c>
      <c r="G309" s="31">
        <v>0.7882425286523701</v>
      </c>
      <c r="H309" s="31">
        <v>2.1540063990756892</v>
      </c>
      <c r="I309" s="31">
        <v>0.75698540385666357</v>
      </c>
      <c r="J309" s="31">
        <v>0.48527825556377396</v>
      </c>
      <c r="K309" s="31">
        <v>4.2262068124230667E-2</v>
      </c>
      <c r="L309" s="31">
        <v>4.583634684249815</v>
      </c>
      <c r="M309" s="31">
        <v>1.5855383251909205</v>
      </c>
      <c r="N309" s="31">
        <v>1.8967582417582418</v>
      </c>
      <c r="O309" s="31">
        <v>28.695374498992102</v>
      </c>
      <c r="P309" s="31">
        <f t="shared" si="8"/>
        <v>0.51054250549915403</v>
      </c>
      <c r="Q309" s="31">
        <f t="shared" si="9"/>
        <v>0.19491653176508919</v>
      </c>
    </row>
    <row r="310" spans="1:17" ht="15.75" x14ac:dyDescent="0.25">
      <c r="A310" s="2">
        <v>1511</v>
      </c>
      <c r="B310" s="31">
        <v>2.4938675214144084</v>
      </c>
      <c r="C310" s="31">
        <v>0.45634897133024011</v>
      </c>
      <c r="D310" s="31">
        <v>5.2101665131106603E-2</v>
      </c>
      <c r="E310" s="31">
        <v>0.10929249851013111</v>
      </c>
      <c r="F310" s="31">
        <v>8.0816837198521049E-2</v>
      </c>
      <c r="G310" s="31">
        <v>0.7882425286523701</v>
      </c>
      <c r="H310" s="32">
        <f>H309*3/4+H313*1/4</f>
        <v>2.1540063990756892</v>
      </c>
      <c r="I310" s="32">
        <f>I309*4/5+I314*1/5</f>
        <v>0.90328010406871517</v>
      </c>
      <c r="J310" s="31">
        <v>0.39936550461344883</v>
      </c>
      <c r="K310" s="31">
        <v>5.8292507757560161E-2</v>
      </c>
      <c r="L310" s="31">
        <v>4.5983230495071359</v>
      </c>
      <c r="M310" s="31">
        <v>1.5855383251909205</v>
      </c>
      <c r="N310" s="31">
        <v>2.4104635989010994</v>
      </c>
      <c r="O310" s="31">
        <v>31.856770770736013</v>
      </c>
      <c r="P310" s="31">
        <f t="shared" si="8"/>
        <v>0.56983166084281367</v>
      </c>
      <c r="Q310" s="31">
        <f t="shared" si="9"/>
        <v>0.20681848743048395</v>
      </c>
    </row>
    <row r="311" spans="1:17" ht="15.75" x14ac:dyDescent="0.25">
      <c r="A311" s="2">
        <v>1512</v>
      </c>
      <c r="B311" s="31">
        <v>2.4102679573091073</v>
      </c>
      <c r="C311" s="31">
        <v>0.58379627025114933</v>
      </c>
      <c r="D311" s="31">
        <v>5.2670662331692812E-2</v>
      </c>
      <c r="E311" s="31">
        <v>0.11725217627277371</v>
      </c>
      <c r="F311" s="31">
        <v>8.4330603079884936E-2</v>
      </c>
      <c r="G311" s="31">
        <v>0.7882425286523701</v>
      </c>
      <c r="H311" s="32">
        <f>H309*2/4+H313*2/4</f>
        <v>2.1540063990756892</v>
      </c>
      <c r="I311" s="32">
        <f>I309*3/5+I314*2/5</f>
        <v>1.0495748042807669</v>
      </c>
      <c r="J311" s="31">
        <v>0.49281702013444295</v>
      </c>
      <c r="K311" s="31">
        <v>7.5780260084828202E-2</v>
      </c>
      <c r="L311" s="31">
        <v>5.1461820106230087</v>
      </c>
      <c r="M311" s="31">
        <v>1.6</v>
      </c>
      <c r="N311" s="31">
        <v>2.0943372252747259</v>
      </c>
      <c r="O311" s="31">
        <v>27.703311159522261</v>
      </c>
      <c r="P311" s="31">
        <f t="shared" si="8"/>
        <v>0.68044883966298508</v>
      </c>
      <c r="Q311" s="31">
        <f t="shared" si="9"/>
        <v>0.23023651254718711</v>
      </c>
    </row>
    <row r="312" spans="1:17" ht="15.75" x14ac:dyDescent="0.25">
      <c r="A312" s="2">
        <v>1513</v>
      </c>
      <c r="B312" s="31">
        <v>2.1556328081586216</v>
      </c>
      <c r="C312" s="31">
        <v>0.46885913564149495</v>
      </c>
      <c r="D312" s="32">
        <f>D311*3/4+D315*1/4</f>
        <v>5.5479617449278137E-2</v>
      </c>
      <c r="E312" s="31">
        <v>0.15429529201430273</v>
      </c>
      <c r="F312" s="32">
        <f>AVERAGE(F311,F313)</f>
        <v>9.8986998665191395E-2</v>
      </c>
      <c r="G312" s="31">
        <v>0.7882425286523701</v>
      </c>
      <c r="H312" s="32">
        <f>H309*1/4+H313*3/4</f>
        <v>2.1540063990756892</v>
      </c>
      <c r="I312" s="32">
        <f>I309*2/5+I314*2/5</f>
        <v>0.89817772350943414</v>
      </c>
      <c r="J312" s="31">
        <v>0.65539515855754382</v>
      </c>
      <c r="K312" s="31">
        <v>6.5579071227254718E-2</v>
      </c>
      <c r="L312" s="31">
        <v>5.8655853589568778</v>
      </c>
      <c r="M312" s="31">
        <v>1.5855383251909205</v>
      </c>
      <c r="N312" s="31">
        <v>2.5290109890109895</v>
      </c>
      <c r="O312" s="31">
        <v>30.472966383547359</v>
      </c>
      <c r="P312" s="31">
        <f t="shared" si="8"/>
        <v>0.60821880917046489</v>
      </c>
      <c r="Q312" s="31">
        <f t="shared" si="9"/>
        <v>0.2332982938401465</v>
      </c>
    </row>
    <row r="313" spans="1:17" ht="15.75" x14ac:dyDescent="0.25">
      <c r="A313" s="2">
        <v>1514</v>
      </c>
      <c r="B313" s="31">
        <v>2.3473049187127684</v>
      </c>
      <c r="C313" s="31">
        <v>0.44227503648007838</v>
      </c>
      <c r="D313" s="32">
        <f>D311*2/4+D315*2/4</f>
        <v>5.828857256686347E-2</v>
      </c>
      <c r="E313" s="31">
        <v>0.12643641984505363</v>
      </c>
      <c r="F313" s="31">
        <v>0.11364339425049784</v>
      </c>
      <c r="G313" s="31">
        <v>0.7882425286523701</v>
      </c>
      <c r="H313" s="31">
        <v>2.1540063990756892</v>
      </c>
      <c r="I313" s="32">
        <f>I309*1/5+I314*4/5</f>
        <v>1.3421642047048701</v>
      </c>
      <c r="J313" s="31">
        <v>0.66396281687975212</v>
      </c>
      <c r="K313" s="31">
        <v>5.2463256981804138E-2</v>
      </c>
      <c r="L313" s="31">
        <v>5.0746815925428708</v>
      </c>
      <c r="M313" s="31">
        <v>2.5104356815522912</v>
      </c>
      <c r="N313" s="31">
        <v>3.161263736263737</v>
      </c>
      <c r="O313" s="31">
        <v>33.112304236036323</v>
      </c>
      <c r="P313" s="31">
        <f t="shared" si="8"/>
        <v>0.58812236751925728</v>
      </c>
      <c r="Q313" s="31">
        <f t="shared" si="9"/>
        <v>0.22518982803514867</v>
      </c>
    </row>
    <row r="314" spans="1:17" ht="15.75" x14ac:dyDescent="0.25">
      <c r="A314" s="2">
        <v>1515</v>
      </c>
      <c r="B314" s="31">
        <v>2.1754177758092843</v>
      </c>
      <c r="C314" s="31">
        <v>0.49778889061127196</v>
      </c>
      <c r="D314" s="32">
        <f>D311*1/4+D315*3/4</f>
        <v>6.1097527684448795E-2</v>
      </c>
      <c r="E314" s="31">
        <v>0.14113120956070155</v>
      </c>
      <c r="F314" s="31">
        <v>0.15791476492875914</v>
      </c>
      <c r="G314" s="31">
        <v>0.7882425286523701</v>
      </c>
      <c r="H314" s="31">
        <v>1.8417659181965844</v>
      </c>
      <c r="I314" s="31">
        <v>1.4884589049169217</v>
      </c>
      <c r="J314" s="31">
        <v>0.70760742060313542</v>
      </c>
      <c r="K314" s="31">
        <v>6.2664445839377608E-2</v>
      </c>
      <c r="L314" s="31">
        <v>4.8546391938404332</v>
      </c>
      <c r="M314" s="31">
        <v>1.9488908580471735</v>
      </c>
      <c r="N314" s="31">
        <v>2.6870741758241765</v>
      </c>
      <c r="O314" s="31">
        <v>33.562821202218416</v>
      </c>
      <c r="P314" s="31">
        <f t="shared" si="8"/>
        <v>0.62547577862058312</v>
      </c>
      <c r="Q314" s="31">
        <f t="shared" si="9"/>
        <v>0.2292522852112085</v>
      </c>
    </row>
    <row r="315" spans="1:17" ht="15.75" x14ac:dyDescent="0.25">
      <c r="A315" s="2">
        <v>1516</v>
      </c>
      <c r="B315" s="31">
        <v>2.5875384721050287</v>
      </c>
      <c r="C315" s="31">
        <v>0.44071126594117149</v>
      </c>
      <c r="D315" s="31">
        <v>6.390648280203412E-2</v>
      </c>
      <c r="E315" s="31">
        <v>0.19103226630342246</v>
      </c>
      <c r="F315" s="31">
        <v>0.11922189551730437</v>
      </c>
      <c r="G315" s="31">
        <v>0.7882425286523701</v>
      </c>
      <c r="H315" s="32">
        <f>AVERAGE(H314,H316)</f>
        <v>1.9978861586361369</v>
      </c>
      <c r="I315" s="32">
        <f>AVERAGE(I314,I316)</f>
        <v>1.1485284475646587</v>
      </c>
      <c r="J315" s="31">
        <v>0.47923857831828365</v>
      </c>
      <c r="K315" s="31">
        <v>6.7036383921193279E-2</v>
      </c>
      <c r="L315" s="31">
        <v>4.8734250353216515</v>
      </c>
      <c r="M315" s="31">
        <v>2.114051100254561</v>
      </c>
      <c r="N315" s="31">
        <v>2.8451373626373631</v>
      </c>
      <c r="O315" s="31">
        <v>36.779438127929787</v>
      </c>
      <c r="P315" s="31">
        <f t="shared" si="8"/>
        <v>0.58424409024324786</v>
      </c>
      <c r="Q315" s="31">
        <f t="shared" si="9"/>
        <v>0.22740415005099499</v>
      </c>
    </row>
    <row r="316" spans="1:17" ht="15.75" x14ac:dyDescent="0.25">
      <c r="A316" s="2">
        <v>1517</v>
      </c>
      <c r="B316" s="31">
        <v>2.2819972056640885</v>
      </c>
      <c r="C316" s="31">
        <v>0.48293307049165674</v>
      </c>
      <c r="D316" s="31">
        <v>5.4511506538891953E-2</v>
      </c>
      <c r="E316" s="31">
        <v>0.23205522092627276</v>
      </c>
      <c r="F316" s="31">
        <v>0.12411051578325469</v>
      </c>
      <c r="G316" s="31">
        <v>0.7882425286523701</v>
      </c>
      <c r="H316" s="31">
        <v>2.1540063990756892</v>
      </c>
      <c r="I316" s="31">
        <v>0.80859799021239576</v>
      </c>
      <c r="J316" s="31">
        <v>0.47923857831828365</v>
      </c>
      <c r="K316" s="31">
        <v>6.8493696615133631E-2</v>
      </c>
      <c r="L316" s="31">
        <v>4.4991414180069631</v>
      </c>
      <c r="M316" s="31">
        <v>1.9819229064886508</v>
      </c>
      <c r="N316" s="31">
        <v>2.3709478021978025</v>
      </c>
      <c r="O316" s="31">
        <v>32.955624436911357</v>
      </c>
      <c r="P316" s="31">
        <f t="shared" si="8"/>
        <v>0.60683053596333214</v>
      </c>
      <c r="Q316" s="31">
        <f t="shared" si="9"/>
        <v>0.22522311274755225</v>
      </c>
    </row>
    <row r="317" spans="1:17" ht="15.75" x14ac:dyDescent="0.25">
      <c r="A317" s="2">
        <v>1518</v>
      </c>
      <c r="B317" s="31">
        <v>2.4336732145079707</v>
      </c>
      <c r="C317" s="31">
        <v>0.46573159456368124</v>
      </c>
      <c r="D317" s="32">
        <f>AVERAGE(D316,D318)</f>
        <v>5.7697613057604485E-2</v>
      </c>
      <c r="E317" s="31">
        <v>0.1686839402775413</v>
      </c>
      <c r="F317" s="31">
        <v>0.15992075719042964</v>
      </c>
      <c r="G317" s="31">
        <v>0.7882425286523701</v>
      </c>
      <c r="H317" s="31">
        <v>2.1540063990756892</v>
      </c>
      <c r="I317" s="31">
        <v>0.80859799021239576</v>
      </c>
      <c r="J317" s="31">
        <v>0.47923857831828365</v>
      </c>
      <c r="K317" s="31">
        <v>9.7639950493913705E-2</v>
      </c>
      <c r="L317" s="31">
        <v>4.8113094527821341</v>
      </c>
      <c r="M317" s="31">
        <v>1.9488908580471735</v>
      </c>
      <c r="N317" s="31">
        <v>2.2128846153846156</v>
      </c>
      <c r="O317" s="31">
        <v>32.955624436911357</v>
      </c>
      <c r="P317" s="31">
        <f t="shared" si="8"/>
        <v>0.60982678973581905</v>
      </c>
      <c r="Q317" s="31">
        <f t="shared" si="9"/>
        <v>0.22616505755315841</v>
      </c>
    </row>
    <row r="318" spans="1:17" ht="15.75" x14ac:dyDescent="0.25">
      <c r="A318" s="2">
        <v>1519</v>
      </c>
      <c r="B318" s="31">
        <v>2.5393659577270364</v>
      </c>
      <c r="C318" s="31">
        <v>0.51108094019198025</v>
      </c>
      <c r="D318" s="31">
        <v>6.0883719576317011E-2</v>
      </c>
      <c r="E318" s="31">
        <v>0.36767588434360637</v>
      </c>
      <c r="F318" s="31">
        <v>0.16336589259494355</v>
      </c>
      <c r="G318" s="31">
        <v>0.7882425286523701</v>
      </c>
      <c r="H318" s="31">
        <v>1.7490635833932087</v>
      </c>
      <c r="I318" s="31">
        <v>2.1575551220908085</v>
      </c>
      <c r="J318" s="31">
        <v>0.47923857831828365</v>
      </c>
      <c r="K318" s="31">
        <v>8.1609510860584225E-2</v>
      </c>
      <c r="L318" s="31">
        <v>5.1303843713962465</v>
      </c>
      <c r="M318" s="31">
        <v>1.7837306158397856</v>
      </c>
      <c r="N318" s="31">
        <v>2.5290109890109895</v>
      </c>
      <c r="O318" s="31">
        <v>37.780645303811283</v>
      </c>
      <c r="P318" s="31">
        <f t="shared" si="8"/>
        <v>0.66807380788224946</v>
      </c>
      <c r="Q318" s="31">
        <f t="shared" si="9"/>
        <v>0.25202238685075218</v>
      </c>
    </row>
    <row r="319" spans="1:17" ht="15.75" x14ac:dyDescent="0.25">
      <c r="A319" s="2">
        <v>1520</v>
      </c>
      <c r="B319" s="31">
        <v>2.9593747914677517</v>
      </c>
      <c r="C319" s="31">
        <v>0.59317889348459052</v>
      </c>
      <c r="D319" s="31">
        <v>6.8885438181771355E-2</v>
      </c>
      <c r="E319" s="31">
        <v>0.17388834496849989</v>
      </c>
      <c r="F319" s="31">
        <v>0.20223743440570721</v>
      </c>
      <c r="G319" s="31">
        <v>0.7882425286523701</v>
      </c>
      <c r="H319" s="31">
        <v>1.7490635833932087</v>
      </c>
      <c r="I319" s="31">
        <v>1.0953805013292053</v>
      </c>
      <c r="J319" s="31">
        <v>0.47923857831828365</v>
      </c>
      <c r="K319" s="31">
        <v>0.11367039012724141</v>
      </c>
      <c r="L319" s="31">
        <v>5.2497380628792927</v>
      </c>
      <c r="M319" s="31">
        <v>1.9819229064886508</v>
      </c>
      <c r="N319" s="31">
        <v>2.2919162087912093</v>
      </c>
      <c r="O319" s="31">
        <v>40.702598779824356</v>
      </c>
      <c r="P319" s="31">
        <f t="shared" si="8"/>
        <v>0.71885609738627931</v>
      </c>
      <c r="Q319" s="31">
        <f t="shared" si="9"/>
        <v>0.255140841400465</v>
      </c>
    </row>
    <row r="320" spans="1:17" ht="15.75" x14ac:dyDescent="0.25">
      <c r="A320" s="2">
        <v>1521</v>
      </c>
      <c r="B320" s="31">
        <v>2.6419123420796988</v>
      </c>
      <c r="C320" s="31">
        <v>0.5314099571977694</v>
      </c>
      <c r="D320" s="31">
        <v>8.4094553991506268E-2</v>
      </c>
      <c r="E320" s="31">
        <v>0.17388834496849989</v>
      </c>
      <c r="F320" s="31">
        <v>0.26897580329733717</v>
      </c>
      <c r="G320" s="31">
        <v>0.7882425286523701</v>
      </c>
      <c r="H320" s="31">
        <v>1.8245627139278342</v>
      </c>
      <c r="I320" s="31">
        <v>1.4132392256109838</v>
      </c>
      <c r="J320" s="32">
        <f>J319*2/3+J322*1/3</f>
        <v>0.55911169672372163</v>
      </c>
      <c r="K320" s="31">
        <v>9.7639950493913705E-2</v>
      </c>
      <c r="L320" s="31">
        <v>5.1130841937854195</v>
      </c>
      <c r="M320" s="31">
        <v>1.8497947127227408</v>
      </c>
      <c r="N320" s="31">
        <v>3.00320054945055</v>
      </c>
      <c r="O320" s="31">
        <v>38.346066054800893</v>
      </c>
      <c r="P320" s="31">
        <f t="shared" ref="P320:P383" si="10">(C320*C$7+E320*E$7+F320*F$7+G320*G$7+H320*H$7+I320*I$7+J320*J$7+K320*K$7+L320*L$7+M320*M$7+N320*N$7)/365</f>
        <v>0.67957665571458503</v>
      </c>
      <c r="Q320" s="31">
        <f t="shared" ref="Q320:Q383" si="11">(C320*C$6+D320*D$6+E320*E$6+F320*F$6+G320*G$6+H320*H$6+L320*L$6+M320*M$6+N320*N$6)/365</f>
        <v>0.26236308759566129</v>
      </c>
    </row>
    <row r="321" spans="1:17" ht="15.75" x14ac:dyDescent="0.25">
      <c r="A321" s="2">
        <v>1522</v>
      </c>
      <c r="B321" s="31">
        <v>2.5442815891905028</v>
      </c>
      <c r="C321" s="31">
        <v>0.46807725037204156</v>
      </c>
      <c r="D321" s="31">
        <v>7.566281379730698E-2</v>
      </c>
      <c r="E321" s="31">
        <v>0.17909274965945854</v>
      </c>
      <c r="F321" s="31">
        <v>0.1665491439932984</v>
      </c>
      <c r="G321" s="31">
        <v>0.7882425286523701</v>
      </c>
      <c r="H321" s="31">
        <v>1.6050320889815033</v>
      </c>
      <c r="I321" s="31">
        <v>1.3424305211203706</v>
      </c>
      <c r="J321" s="32">
        <f>J319*1/3+J322*2/3</f>
        <v>0.63898481512915961</v>
      </c>
      <c r="K321" s="31">
        <v>7.5780260084828202E-2</v>
      </c>
      <c r="L321" s="31">
        <v>5.5240383755099138</v>
      </c>
      <c r="M321" s="31">
        <v>1.9819229064886508</v>
      </c>
      <c r="N321" s="31">
        <v>2.2919162087912093</v>
      </c>
      <c r="O321" s="31">
        <v>33.918885121194506</v>
      </c>
      <c r="P321" s="31">
        <f t="shared" si="10"/>
        <v>0.61408599181551515</v>
      </c>
      <c r="Q321" s="31">
        <f t="shared" si="11"/>
        <v>0.2435089942548011</v>
      </c>
    </row>
    <row r="322" spans="1:17" ht="15.75" x14ac:dyDescent="0.25">
      <c r="A322" s="2">
        <v>1523</v>
      </c>
      <c r="B322" s="31">
        <v>2.6452141521461074</v>
      </c>
      <c r="C322" s="31">
        <v>0.4485301186357058</v>
      </c>
      <c r="D322" s="31">
        <v>6.1086885825836656E-2</v>
      </c>
      <c r="E322" s="31">
        <v>0.12796712710710029</v>
      </c>
      <c r="F322" s="31">
        <v>0.14965571534586686</v>
      </c>
      <c r="G322" s="31">
        <v>0.7882425286523701</v>
      </c>
      <c r="H322" s="31">
        <v>2.1528657240205584</v>
      </c>
      <c r="I322" s="31">
        <v>0.91923120291498128</v>
      </c>
      <c r="J322" s="31">
        <v>0.71885793353459759</v>
      </c>
      <c r="K322" s="31">
        <v>5.8292507757560161E-2</v>
      </c>
      <c r="L322" s="31">
        <v>5.0203827839222006</v>
      </c>
      <c r="M322" s="31">
        <v>1.7176665189568305</v>
      </c>
      <c r="N322" s="31">
        <v>2.2128846153846156</v>
      </c>
      <c r="O322" s="31">
        <v>34.242752706041536</v>
      </c>
      <c r="P322" s="31">
        <f t="shared" si="10"/>
        <v>0.57970827242015588</v>
      </c>
      <c r="Q322" s="31">
        <f t="shared" si="11"/>
        <v>0.22369823343048945</v>
      </c>
    </row>
    <row r="323" spans="1:17" ht="15.75" x14ac:dyDescent="0.25">
      <c r="A323" s="2">
        <v>1524</v>
      </c>
      <c r="B323" s="31">
        <v>2.4402682487474583</v>
      </c>
      <c r="C323" s="31">
        <v>0.43445618378554396</v>
      </c>
      <c r="D323" s="31">
        <v>5.8414623032615506E-2</v>
      </c>
      <c r="E323" s="31">
        <v>0.14878474587093479</v>
      </c>
      <c r="F323" s="32">
        <f>AVERAGE(F322,F324)</f>
        <v>0.14944588929656108</v>
      </c>
      <c r="G323" s="31">
        <v>0.7882425286523701</v>
      </c>
      <c r="H323" s="32">
        <f>AVERAGE(H322,H324)</f>
        <v>2.0199736480162485</v>
      </c>
      <c r="I323" s="32">
        <f>AVERAGE(I322,I324)</f>
        <v>0.89640254615661852</v>
      </c>
      <c r="J323" s="32">
        <f>J322*4/5+J327*1/5</f>
        <v>0.75121321568706101</v>
      </c>
      <c r="K323" s="31">
        <v>8.3066823554522787E-2</v>
      </c>
      <c r="L323" s="31">
        <v>4.5612537317960209</v>
      </c>
      <c r="M323" s="31">
        <v>1.9819229064886508</v>
      </c>
      <c r="N323" s="31">
        <v>2.6870741758241765</v>
      </c>
      <c r="O323" s="31">
        <v>44.391272590520046</v>
      </c>
      <c r="P323" s="31">
        <f t="shared" si="10"/>
        <v>0.58044774630158491</v>
      </c>
      <c r="Q323" s="31">
        <f t="shared" si="11"/>
        <v>0.21744890012201598</v>
      </c>
    </row>
    <row r="324" spans="1:17" ht="15.75" x14ac:dyDescent="0.25">
      <c r="A324" s="2">
        <v>1525</v>
      </c>
      <c r="B324" s="31">
        <v>1.8140657035092209</v>
      </c>
      <c r="C324" s="31">
        <v>0.44540257755789203</v>
      </c>
      <c r="D324" s="31">
        <v>8.1194519649185379E-2</v>
      </c>
      <c r="E324" s="31">
        <v>0.20572705601907032</v>
      </c>
      <c r="F324" s="31">
        <v>0.1492360632472553</v>
      </c>
      <c r="G324" s="31">
        <v>0.7882425286523701</v>
      </c>
      <c r="H324" s="31">
        <v>1.8870815720119385</v>
      </c>
      <c r="I324" s="31">
        <v>0.87357388939825587</v>
      </c>
      <c r="J324" s="32">
        <f>J322*3/5+J327*2/5</f>
        <v>0.78356849783952431</v>
      </c>
      <c r="K324" s="31">
        <v>8.1609510860584225E-2</v>
      </c>
      <c r="L324" s="31">
        <v>4.6584143729538434</v>
      </c>
      <c r="M324" s="31">
        <v>1.8828267611642184</v>
      </c>
      <c r="N324" s="31">
        <v>2.4499793956043958</v>
      </c>
      <c r="O324" s="31">
        <v>42.185049745548241</v>
      </c>
      <c r="P324" s="31">
        <f t="shared" si="10"/>
        <v>0.58881150859641762</v>
      </c>
      <c r="Q324" s="31">
        <f t="shared" si="11"/>
        <v>0.23523592498024676</v>
      </c>
    </row>
    <row r="325" spans="1:17" ht="15.75" x14ac:dyDescent="0.25">
      <c r="A325" s="2">
        <v>1526</v>
      </c>
      <c r="B325" s="31">
        <v>1.8399490320669398</v>
      </c>
      <c r="C325" s="31">
        <v>0.42937874915299773</v>
      </c>
      <c r="D325" s="31">
        <v>5.8229782629900917E-2</v>
      </c>
      <c r="E325" s="31">
        <v>0.22831349206349213</v>
      </c>
      <c r="F325" s="31">
        <v>0.1492360632472553</v>
      </c>
      <c r="G325" s="31">
        <v>0.7006600254687736</v>
      </c>
      <c r="H325" s="31">
        <v>1.5550341298754549</v>
      </c>
      <c r="I325" s="31">
        <v>0.94844264277091961</v>
      </c>
      <c r="J325" s="32">
        <f>J322*2/5+J327*2/5</f>
        <v>0.63979691113260473</v>
      </c>
      <c r="K325" s="31">
        <v>9.1972623350817517E-2</v>
      </c>
      <c r="L325" s="31">
        <v>5.0192420031800724</v>
      </c>
      <c r="M325" s="31">
        <v>1.6442619668646583</v>
      </c>
      <c r="N325" s="31">
        <v>1.9670085470085472</v>
      </c>
      <c r="O325" s="31">
        <v>27.892529324943485</v>
      </c>
      <c r="P325" s="31">
        <f t="shared" si="10"/>
        <v>0.57214761897799238</v>
      </c>
      <c r="Q325" s="31">
        <f t="shared" si="11"/>
        <v>0.22083363088203509</v>
      </c>
    </row>
    <row r="326" spans="1:17" ht="15.75" x14ac:dyDescent="0.25">
      <c r="A326" s="2">
        <v>1527</v>
      </c>
      <c r="B326" s="31">
        <v>1.8381103703248447</v>
      </c>
      <c r="C326" s="31">
        <v>0.65317168849877971</v>
      </c>
      <c r="D326" s="31">
        <v>6.9568282543081561E-2</v>
      </c>
      <c r="E326" s="31">
        <v>0.270492981062111</v>
      </c>
      <c r="F326" s="31">
        <v>0.16901430720115826</v>
      </c>
      <c r="G326" s="31">
        <v>0.7006600254687736</v>
      </c>
      <c r="H326" s="31">
        <v>1.6333452198207965</v>
      </c>
      <c r="I326" s="32">
        <f>AVERAGE(I325,I327)</f>
        <v>1.1489524850416855</v>
      </c>
      <c r="J326" s="32">
        <f>J322*1/5+J327*4/5</f>
        <v>0.84827906214445092</v>
      </c>
      <c r="K326" s="31">
        <v>0.14378818580198052</v>
      </c>
      <c r="L326" s="31">
        <v>4.8544515382158311</v>
      </c>
      <c r="M326" s="31">
        <v>1.8791565335596097</v>
      </c>
      <c r="N326" s="31">
        <v>2.1777594627594632</v>
      </c>
      <c r="O326" s="31">
        <v>37.099292035881184</v>
      </c>
      <c r="P326" s="31">
        <f t="shared" si="10"/>
        <v>0.77224208413129614</v>
      </c>
      <c r="Q326" s="31">
        <f t="shared" si="11"/>
        <v>0.25987447749445935</v>
      </c>
    </row>
    <row r="327" spans="1:17" ht="15.75" x14ac:dyDescent="0.25">
      <c r="A327" s="2">
        <v>1528</v>
      </c>
      <c r="B327" s="31">
        <v>2.0649775842588594</v>
      </c>
      <c r="C327" s="31">
        <v>0.51764490846018507</v>
      </c>
      <c r="D327" s="31">
        <v>0.10724948467321542</v>
      </c>
      <c r="E327" s="31">
        <v>0.1850455001229733</v>
      </c>
      <c r="F327" s="31">
        <v>0.22718107104979801</v>
      </c>
      <c r="G327" s="31">
        <v>0.7006600254687736</v>
      </c>
      <c r="H327" s="31">
        <v>1.6333452198207965</v>
      </c>
      <c r="I327" s="31">
        <v>1.3494623273124515</v>
      </c>
      <c r="J327" s="31">
        <v>0.88063434429691434</v>
      </c>
      <c r="K327" s="31">
        <v>8.8086456166979799E-2</v>
      </c>
      <c r="L327" s="31">
        <v>4.7153230396518673</v>
      </c>
      <c r="M327" s="31">
        <v>1.468091041843445</v>
      </c>
      <c r="N327" s="31">
        <v>1.8967582417582418</v>
      </c>
      <c r="O327" s="31">
        <v>23.335492547280996</v>
      </c>
      <c r="P327" s="31">
        <f t="shared" si="10"/>
        <v>0.64053312881193447</v>
      </c>
      <c r="Q327" s="31">
        <f t="shared" si="11"/>
        <v>0.25744931102759477</v>
      </c>
    </row>
    <row r="328" spans="1:17" ht="15.75" x14ac:dyDescent="0.25">
      <c r="A328" s="2">
        <v>1529</v>
      </c>
      <c r="B328" s="31">
        <v>1.9184684228410256</v>
      </c>
      <c r="C328" s="31">
        <v>0.51694989933178193</v>
      </c>
      <c r="D328" s="31">
        <v>5.3676288704985933E-2</v>
      </c>
      <c r="E328" s="31">
        <v>0.13823987362128007</v>
      </c>
      <c r="F328" s="32">
        <f>AVERAGE(F327,F329)</f>
        <v>0.184420007773196</v>
      </c>
      <c r="G328" s="31">
        <v>0.7006600254687736</v>
      </c>
      <c r="H328" s="31">
        <v>1.4008736726340785</v>
      </c>
      <c r="I328" s="31">
        <v>0.79740142024035188</v>
      </c>
      <c r="J328" s="32">
        <f>J327*4/5+J332*1/5</f>
        <v>0.85019973430268359</v>
      </c>
      <c r="K328" s="31">
        <v>9.1972623350817517E-2</v>
      </c>
      <c r="L328" s="31">
        <v>5.0081436972187028</v>
      </c>
      <c r="M328" s="31">
        <v>1.6442619668646583</v>
      </c>
      <c r="N328" s="31">
        <v>2.0021336996336996</v>
      </c>
      <c r="O328" s="31">
        <v>29.188502649041187</v>
      </c>
      <c r="P328" s="31">
        <f t="shared" si="10"/>
        <v>0.63006475315560739</v>
      </c>
      <c r="Q328" s="31">
        <f t="shared" si="11"/>
        <v>0.22321968326905389</v>
      </c>
    </row>
    <row r="329" spans="1:17" ht="15.75" x14ac:dyDescent="0.25">
      <c r="A329" s="2">
        <v>1530</v>
      </c>
      <c r="B329" s="31">
        <v>2.4827305215924942</v>
      </c>
      <c r="C329" s="31">
        <v>0.50304971676372101</v>
      </c>
      <c r="D329" s="31">
        <v>6.8927605136806888E-2</v>
      </c>
      <c r="E329" s="31">
        <v>0.14885277730480354</v>
      </c>
      <c r="F329" s="31">
        <v>0.14165894449659402</v>
      </c>
      <c r="G329" s="31">
        <v>0.7006600254687736</v>
      </c>
      <c r="H329" s="31">
        <v>1.613958398097245</v>
      </c>
      <c r="I329" s="31">
        <v>0.76770167681278145</v>
      </c>
      <c r="J329" s="32">
        <f>J327*3/5+J332*2/5</f>
        <v>0.81976512430845294</v>
      </c>
      <c r="K329" s="31">
        <v>8.4200288983142052E-2</v>
      </c>
      <c r="L329" s="31">
        <v>4.8880836102040606</v>
      </c>
      <c r="M329" s="31">
        <v>1.7617092502121341</v>
      </c>
      <c r="N329" s="31">
        <v>2.2480097680097684</v>
      </c>
      <c r="O329" s="31">
        <v>50.175350832759662</v>
      </c>
      <c r="P329" s="31">
        <f t="shared" si="10"/>
        <v>0.61700199559710056</v>
      </c>
      <c r="Q329" s="31">
        <f t="shared" si="11"/>
        <v>0.22869331359682274</v>
      </c>
    </row>
    <row r="330" spans="1:17" ht="15.75" x14ac:dyDescent="0.25">
      <c r="A330" s="2">
        <v>1531</v>
      </c>
      <c r="B330" s="31">
        <v>2.1945082099195945</v>
      </c>
      <c r="C330" s="31">
        <v>0.49540461635128741</v>
      </c>
      <c r="D330" s="31">
        <v>7.9269128513246356E-2</v>
      </c>
      <c r="E330" s="31">
        <v>0.12544996405395692</v>
      </c>
      <c r="F330" s="31">
        <v>0.11018969376424756</v>
      </c>
      <c r="G330" s="31">
        <v>0.7006600254687736</v>
      </c>
      <c r="H330" s="31">
        <v>1.4281348523296968</v>
      </c>
      <c r="I330" s="31">
        <v>0.90470906423737751</v>
      </c>
      <c r="J330" s="32">
        <f>J327*2/5+J332*2/5</f>
        <v>0.64363825544907005</v>
      </c>
      <c r="K330" s="31">
        <v>0.12565273894407369</v>
      </c>
      <c r="L330" s="31">
        <v>4.5481871587441356</v>
      </c>
      <c r="M330" s="31">
        <v>2.114051100254561</v>
      </c>
      <c r="N330" s="31">
        <v>2.3885103785103787</v>
      </c>
      <c r="O330" s="31">
        <v>39.143050098350535</v>
      </c>
      <c r="P330" s="31">
        <f t="shared" si="10"/>
        <v>0.62428026492596778</v>
      </c>
      <c r="Q330" s="31">
        <f t="shared" si="11"/>
        <v>0.22448275459180383</v>
      </c>
    </row>
    <row r="331" spans="1:17" ht="15.75" x14ac:dyDescent="0.25">
      <c r="A331" s="2">
        <v>1532</v>
      </c>
      <c r="B331" s="31">
        <v>1.884677975963956</v>
      </c>
      <c r="C331" s="31">
        <v>0.48914953419565999</v>
      </c>
      <c r="D331" s="31">
        <v>8.7621968887250767E-2</v>
      </c>
      <c r="E331" s="31">
        <v>0.17116708761375032</v>
      </c>
      <c r="F331" s="32">
        <f>AVERAGE(F330,F332)</f>
        <v>0.12930687112052613</v>
      </c>
      <c r="G331" s="31">
        <v>0.7006600254687736</v>
      </c>
      <c r="H331" s="31">
        <v>1.4245080041561764</v>
      </c>
      <c r="I331" s="31">
        <v>0.72791822677900342</v>
      </c>
      <c r="J331" s="32">
        <f>J327*1/5+J332*4/5</f>
        <v>0.75889590431999154</v>
      </c>
      <c r="K331" s="31">
        <v>0.1062219030248866</v>
      </c>
      <c r="L331" s="31">
        <v>4.0493781532420385</v>
      </c>
      <c r="M331" s="31">
        <v>2.0553274585808232</v>
      </c>
      <c r="N331" s="31">
        <v>1.8616330891330892</v>
      </c>
      <c r="O331" s="31">
        <v>35.821020533786132</v>
      </c>
      <c r="P331" s="31">
        <f t="shared" si="10"/>
        <v>0.60246205482604875</v>
      </c>
      <c r="Q331" s="31">
        <f t="shared" si="11"/>
        <v>0.22482119598279757</v>
      </c>
    </row>
    <row r="332" spans="1:17" ht="15.75" x14ac:dyDescent="0.25">
      <c r="A332" s="2">
        <v>1533</v>
      </c>
      <c r="B332" s="31">
        <v>2.133361215277898</v>
      </c>
      <c r="C332" s="31">
        <v>0.47802938814121121</v>
      </c>
      <c r="D332" s="31">
        <v>8.2619667117768705E-2</v>
      </c>
      <c r="E332" s="31">
        <v>0.17933085967799914</v>
      </c>
      <c r="F332" s="31">
        <v>0.14842404847680474</v>
      </c>
      <c r="G332" s="31">
        <v>0.7006600254687736</v>
      </c>
      <c r="H332" s="31">
        <v>1.3294995508449297</v>
      </c>
      <c r="I332" s="32">
        <f>I331*3/4+I335*1/4</f>
        <v>0.86420805766189968</v>
      </c>
      <c r="J332" s="31">
        <v>0.72846129432576079</v>
      </c>
      <c r="K332" s="31">
        <v>8.4200288983142052E-2</v>
      </c>
      <c r="L332" s="31">
        <v>4.487172303777899</v>
      </c>
      <c r="M332" s="31">
        <v>1.8791565335596097</v>
      </c>
      <c r="N332" s="31">
        <v>2.2480097680097684</v>
      </c>
      <c r="O332" s="31">
        <v>40.328760998967006</v>
      </c>
      <c r="P332" s="31">
        <f t="shared" si="10"/>
        <v>0.59307251452744159</v>
      </c>
      <c r="Q332" s="31">
        <f t="shared" si="11"/>
        <v>0.22891577028702809</v>
      </c>
    </row>
    <row r="333" spans="1:17" ht="15.75" x14ac:dyDescent="0.25">
      <c r="A333" s="2">
        <v>1534</v>
      </c>
      <c r="B333" s="31">
        <v>2.5149903618390996</v>
      </c>
      <c r="C333" s="31">
        <v>0.45578909603231355</v>
      </c>
      <c r="D333" s="31">
        <v>7.25742193130475E-2</v>
      </c>
      <c r="E333" s="31">
        <v>0.1428660111243544</v>
      </c>
      <c r="F333" s="31">
        <v>0.15085700016504644</v>
      </c>
      <c r="G333" s="31">
        <v>0.7006600254687736</v>
      </c>
      <c r="H333" s="31">
        <v>1.3068628495985819</v>
      </c>
      <c r="I333" s="32">
        <f>I331*2/4+I335*2/4</f>
        <v>1.0004978885447959</v>
      </c>
      <c r="J333" s="32">
        <f>AVERAGE(J332,J334)</f>
        <v>0.88320336397416277</v>
      </c>
      <c r="K333" s="31">
        <v>5.8292507757559758E-2</v>
      </c>
      <c r="L333" s="31">
        <v>4.4487164969367576</v>
      </c>
      <c r="M333" s="31">
        <v>1.9966038169070852</v>
      </c>
      <c r="N333" s="31">
        <v>1.9670085470085472</v>
      </c>
      <c r="O333" s="31">
        <v>45.407981194865485</v>
      </c>
      <c r="P333" s="31">
        <f t="shared" si="10"/>
        <v>0.56334731743173394</v>
      </c>
      <c r="Q333" s="31">
        <f t="shared" si="11"/>
        <v>0.21645388305740118</v>
      </c>
    </row>
    <row r="334" spans="1:17" ht="15.75" x14ac:dyDescent="0.25">
      <c r="A334" s="2">
        <v>1535</v>
      </c>
      <c r="B334" s="31">
        <v>1.6634119279867072</v>
      </c>
      <c r="C334" s="31">
        <v>0.56560053831999546</v>
      </c>
      <c r="D334" s="31">
        <v>9.0349524384992233E-2</v>
      </c>
      <c r="E334" s="31">
        <v>0.19810753542577145</v>
      </c>
      <c r="F334" s="32">
        <f>AVERAGE(F333,F335)</f>
        <v>0.14993163387093802</v>
      </c>
      <c r="G334" s="31">
        <v>0.7006600254687736</v>
      </c>
      <c r="H334" s="32">
        <f>H333*2/3+H336*1/3</f>
        <v>1.3895866096908729</v>
      </c>
      <c r="I334" s="32">
        <f>I331*1/4+I335*3/4</f>
        <v>1.1367877194276921</v>
      </c>
      <c r="J334" s="31">
        <v>1.0379454336225649</v>
      </c>
      <c r="K334" s="31">
        <v>9.3268012412096243E-2</v>
      </c>
      <c r="L334" s="31">
        <v>5.3242205586547833</v>
      </c>
      <c r="M334" s="31">
        <v>1.8497947127227408</v>
      </c>
      <c r="N334" s="31">
        <v>2.1</v>
      </c>
      <c r="O334" s="31">
        <v>44.439374381153705</v>
      </c>
      <c r="P334" s="31">
        <f t="shared" si="10"/>
        <v>0.68123446323608294</v>
      </c>
      <c r="Q334" s="31">
        <f t="shared" si="11"/>
        <v>0.25703011107465012</v>
      </c>
    </row>
    <row r="335" spans="1:17" ht="15.75" x14ac:dyDescent="0.25">
      <c r="A335" s="2">
        <v>1536</v>
      </c>
      <c r="B335" s="31">
        <v>1.3139963880964876</v>
      </c>
      <c r="C335" s="31">
        <v>0.5760256752460412</v>
      </c>
      <c r="D335" s="31">
        <v>7.9276976545440345E-2</v>
      </c>
      <c r="E335" s="31">
        <v>0.15592804642715255</v>
      </c>
      <c r="F335" s="31">
        <v>0.14900626757682961</v>
      </c>
      <c r="G335" s="31">
        <v>0.7006600254687736</v>
      </c>
      <c r="H335" s="32">
        <f>H333*1/3+H336*2/3</f>
        <v>1.4723103697831639</v>
      </c>
      <c r="I335" s="31">
        <v>1.2730775503105884</v>
      </c>
      <c r="J335" s="31">
        <v>0.39241191575554379</v>
      </c>
      <c r="K335" s="31">
        <v>8.4200288983142052E-2</v>
      </c>
      <c r="L335" s="31">
        <v>5.3219369579025049</v>
      </c>
      <c r="M335" s="31">
        <v>2.0259656377439543</v>
      </c>
      <c r="N335" s="31">
        <v>2.1</v>
      </c>
      <c r="O335" s="31">
        <v>39.631524977400659</v>
      </c>
      <c r="P335" s="31">
        <f t="shared" si="10"/>
        <v>0.67789143459862866</v>
      </c>
      <c r="Q335" s="31">
        <f t="shared" si="11"/>
        <v>0.24983817109942943</v>
      </c>
    </row>
    <row r="336" spans="1:17" ht="15.75" x14ac:dyDescent="0.25">
      <c r="A336" s="2">
        <v>1537</v>
      </c>
      <c r="B336" s="31">
        <v>2.5448226738130484</v>
      </c>
      <c r="C336" s="31">
        <v>0.45856913254592579</v>
      </c>
      <c r="D336" s="31">
        <v>8.6481433811705977E-2</v>
      </c>
      <c r="E336" s="31">
        <v>0.13932837656317992</v>
      </c>
      <c r="F336" s="31">
        <v>0.14399799405923977</v>
      </c>
      <c r="G336" s="31">
        <v>0.7006600254687736</v>
      </c>
      <c r="H336" s="31">
        <v>1.5550341298754549</v>
      </c>
      <c r="I336" s="31">
        <v>1.6642950444575431</v>
      </c>
      <c r="J336" s="31">
        <v>0.39241191575554379</v>
      </c>
      <c r="K336" s="31">
        <v>5.8292507757559758E-2</v>
      </c>
      <c r="L336" s="31">
        <v>5.7228591214659419</v>
      </c>
      <c r="M336" s="31">
        <v>1.7617092502121341</v>
      </c>
      <c r="N336" s="31">
        <v>2.2480097680097684</v>
      </c>
      <c r="O336" s="31">
        <v>49.718489539188447</v>
      </c>
      <c r="P336" s="31">
        <f t="shared" si="10"/>
        <v>0.58957323624957858</v>
      </c>
      <c r="Q336" s="31">
        <f t="shared" si="11"/>
        <v>0.24331208516140435</v>
      </c>
    </row>
    <row r="337" spans="1:17" ht="15.75" x14ac:dyDescent="0.25">
      <c r="A337" s="2">
        <v>1538</v>
      </c>
      <c r="B337" s="31">
        <v>2.1796581907498149</v>
      </c>
      <c r="C337" s="31">
        <v>0.45439907777550748</v>
      </c>
      <c r="D337" s="31">
        <v>6.8973940054247396E-2</v>
      </c>
      <c r="E337" s="31">
        <v>0.19103226630342246</v>
      </c>
      <c r="F337" s="32">
        <f>AVERAGE(F336,F338)</f>
        <v>0.13111579944151222</v>
      </c>
      <c r="G337" s="31">
        <v>0.7006600254687736</v>
      </c>
      <c r="H337" s="31">
        <v>2.290031318934628</v>
      </c>
      <c r="I337" s="31">
        <v>0.76478459272189026</v>
      </c>
      <c r="J337" s="32">
        <f>J336*8/9+J345*1/9</f>
        <v>0.47987520012919482</v>
      </c>
      <c r="K337" s="31">
        <v>7.7723343676746867E-2</v>
      </c>
      <c r="L337" s="31">
        <v>4.3740100806191951</v>
      </c>
      <c r="M337" s="31">
        <v>1.9672419960702163</v>
      </c>
      <c r="N337" s="31">
        <v>2.2831349206349207</v>
      </c>
      <c r="O337" s="32">
        <f>O336*5/6+O342*1/6</f>
        <v>45.223578321485917</v>
      </c>
      <c r="P337" s="31">
        <f t="shared" si="10"/>
        <v>0.58093136125736144</v>
      </c>
      <c r="Q337" s="31">
        <f t="shared" si="11"/>
        <v>0.22473641444618273</v>
      </c>
    </row>
    <row r="338" spans="1:17" ht="15.75" x14ac:dyDescent="0.25">
      <c r="A338" s="2">
        <v>1539</v>
      </c>
      <c r="B338" s="31">
        <v>2.0016388525201703</v>
      </c>
      <c r="C338" s="31">
        <v>0.40922348442930928</v>
      </c>
      <c r="D338" s="31">
        <v>7.6260167654394653E-2</v>
      </c>
      <c r="E338" s="31">
        <v>0.15592804642715255</v>
      </c>
      <c r="F338" s="31">
        <v>0.11823360482378466</v>
      </c>
      <c r="G338" s="31">
        <v>0.7006600254687736</v>
      </c>
      <c r="H338" s="31">
        <v>1.6848691312317143</v>
      </c>
      <c r="I338" s="31">
        <v>0.76478459272189026</v>
      </c>
      <c r="J338" s="32">
        <f>J336*7/9+J345*2/9</f>
        <v>0.56733848450284596</v>
      </c>
      <c r="K338" s="31">
        <v>8.0314121799304306E-2</v>
      </c>
      <c r="L338" s="31">
        <v>7.2825467324533291</v>
      </c>
      <c r="M338" s="31">
        <v>1.7617092502121341</v>
      </c>
      <c r="N338" s="31">
        <v>2.1</v>
      </c>
      <c r="O338" s="32">
        <f>O336*4/6+O342*2/6</f>
        <v>40.728667103783387</v>
      </c>
      <c r="P338" s="31">
        <f t="shared" si="10"/>
        <v>0.57549753693016104</v>
      </c>
      <c r="Q338" s="31">
        <f t="shared" si="11"/>
        <v>0.25268963753691193</v>
      </c>
    </row>
    <row r="339" spans="1:17" ht="15.75" x14ac:dyDescent="0.25">
      <c r="A339" s="2">
        <v>1540</v>
      </c>
      <c r="B339" s="31">
        <v>2.4811917057513115</v>
      </c>
      <c r="C339" s="31">
        <v>0.41269853007132451</v>
      </c>
      <c r="D339" s="31">
        <v>6.8845836608731684E-2</v>
      </c>
      <c r="E339" s="31">
        <v>0.16762945305257584</v>
      </c>
      <c r="F339" s="32">
        <f>F338*2/3+F341*1/3</f>
        <v>0.12475989322702702</v>
      </c>
      <c r="G339" s="31">
        <v>0.7006600254687736</v>
      </c>
      <c r="H339" s="31">
        <v>1.2446312407361377</v>
      </c>
      <c r="I339" s="32">
        <f>I338*8/9+I347*1/9</f>
        <v>0.94722033360814351</v>
      </c>
      <c r="J339" s="32">
        <f>J336*6/9+J345*3/9</f>
        <v>0.65480176887649688</v>
      </c>
      <c r="K339" s="31">
        <v>7.7723343676746867E-2</v>
      </c>
      <c r="L339" s="31">
        <v>4.4972047041940257</v>
      </c>
      <c r="M339" s="31">
        <v>1.7617092502121341</v>
      </c>
      <c r="N339" s="31">
        <v>2.1</v>
      </c>
      <c r="O339" s="32">
        <f>O336*3/6+O342*3/6</f>
        <v>36.23375588608085</v>
      </c>
      <c r="P339" s="31">
        <f t="shared" si="10"/>
        <v>0.53723729526968989</v>
      </c>
      <c r="Q339" s="31">
        <f t="shared" si="11"/>
        <v>0.20874836730768845</v>
      </c>
    </row>
    <row r="340" spans="1:17" ht="15.75" x14ac:dyDescent="0.25">
      <c r="A340" s="2">
        <v>1541</v>
      </c>
      <c r="B340" s="31">
        <v>2.6039277320015253</v>
      </c>
      <c r="C340" s="31">
        <v>0.52320498148740946</v>
      </c>
      <c r="D340" s="31">
        <v>8.7621968887250767E-2</v>
      </c>
      <c r="E340" s="31">
        <v>0.20491067881264546</v>
      </c>
      <c r="F340" s="32">
        <f>F338*1/3+F341*2/3</f>
        <v>0.13128618163026937</v>
      </c>
      <c r="G340" s="31">
        <v>1.4134003962042501</v>
      </c>
      <c r="H340" s="32">
        <f>H339*7/8+H347*1/8</f>
        <v>1.477511716293328</v>
      </c>
      <c r="I340" s="32">
        <f>I338*7/9+I347*2/9</f>
        <v>1.1296560744943966</v>
      </c>
      <c r="J340" s="32">
        <f>J336*5/9+J345*4/9</f>
        <v>0.74226505325014802</v>
      </c>
      <c r="K340" s="31">
        <v>7.5132565554187847E-2</v>
      </c>
      <c r="L340" s="31">
        <v>5.072772066787647</v>
      </c>
      <c r="M340" s="31">
        <v>2.0553274585808232</v>
      </c>
      <c r="N340" s="31">
        <v>2.1</v>
      </c>
      <c r="O340" s="32">
        <f>O336*2/6+O342*4/6</f>
        <v>31.73884466837832</v>
      </c>
      <c r="P340" s="31">
        <f t="shared" si="10"/>
        <v>0.68699847077702425</v>
      </c>
      <c r="Q340" s="31">
        <f t="shared" si="11"/>
        <v>0.25707216357782786</v>
      </c>
    </row>
    <row r="341" spans="1:17" ht="15.75" x14ac:dyDescent="0.25">
      <c r="A341" s="2">
        <v>1542</v>
      </c>
      <c r="B341" s="31">
        <v>2.3765276461376978</v>
      </c>
      <c r="C341" s="31">
        <v>0.36038951411947484</v>
      </c>
      <c r="D341" s="31">
        <v>6.8801891118378533E-2</v>
      </c>
      <c r="E341" s="31">
        <v>0.11501762978369255</v>
      </c>
      <c r="F341" s="31">
        <v>0.13781247003351171</v>
      </c>
      <c r="G341" s="31">
        <v>0.9907012122926987</v>
      </c>
      <c r="H341" s="32">
        <f>H339*6/8+H347*2/8</f>
        <v>1.7103921918505178</v>
      </c>
      <c r="I341" s="32">
        <f>I338*6/9+I347*3/9</f>
        <v>1.3120918153806498</v>
      </c>
      <c r="J341" s="32">
        <f>J336*4/9+J345*5/9</f>
        <v>0.82972833762379905</v>
      </c>
      <c r="K341" s="31">
        <v>4.8123098304527573E-2</v>
      </c>
      <c r="L341" s="31">
        <v>4.7462114284213932</v>
      </c>
      <c r="M341" s="31">
        <v>1.3377465100909898</v>
      </c>
      <c r="N341" s="31">
        <v>1.5</v>
      </c>
      <c r="O341" s="32">
        <f>O336*1/6+O342*5/6</f>
        <v>27.24393345067579</v>
      </c>
      <c r="P341" s="31">
        <f t="shared" si="10"/>
        <v>0.51236998251212174</v>
      </c>
      <c r="Q341" s="31">
        <f t="shared" si="11"/>
        <v>0.20653466030119128</v>
      </c>
    </row>
    <row r="342" spans="1:17" ht="15.75" x14ac:dyDescent="0.25">
      <c r="A342" s="2">
        <v>1543</v>
      </c>
      <c r="B342" s="31">
        <v>2.2673651946220987</v>
      </c>
      <c r="C342" s="31">
        <v>0.39156749371138738</v>
      </c>
      <c r="D342" s="31">
        <v>7.4322165511350305E-2</v>
      </c>
      <c r="E342" s="31">
        <v>0.12646217006067687</v>
      </c>
      <c r="F342" s="31">
        <v>0.21737801621269184</v>
      </c>
      <c r="G342" s="31">
        <v>0.9907012122926987</v>
      </c>
      <c r="H342" s="32">
        <f>H339*5/8+H347*3/8</f>
        <v>1.9432726674077081</v>
      </c>
      <c r="I342" s="32">
        <f>I338*5/9+I347*4/9</f>
        <v>1.4945275562669031</v>
      </c>
      <c r="J342" s="32">
        <f>J336*3/9+J345*6/9</f>
        <v>0.91719162199745008</v>
      </c>
      <c r="K342" s="31">
        <v>5.084704726516151E-2</v>
      </c>
      <c r="L342" s="31">
        <v>4.2161294101818987</v>
      </c>
      <c r="M342" s="31">
        <v>1.2760043634714056</v>
      </c>
      <c r="N342" s="31">
        <v>1.5</v>
      </c>
      <c r="O342" s="31">
        <v>22.749022232973257</v>
      </c>
      <c r="P342" s="31">
        <f t="shared" si="10"/>
        <v>0.54210120927724259</v>
      </c>
      <c r="Q342" s="31">
        <f t="shared" si="11"/>
        <v>0.21548307739036421</v>
      </c>
    </row>
    <row r="343" spans="1:17" ht="15.75" x14ac:dyDescent="0.25">
      <c r="A343" s="2">
        <v>1544</v>
      </c>
      <c r="B343" s="31">
        <v>2.3397110764318723</v>
      </c>
      <c r="C343" s="31">
        <v>0.42017795515090239</v>
      </c>
      <c r="D343" s="31">
        <v>7.37302550874923E-2</v>
      </c>
      <c r="E343" s="31">
        <v>0.15844888685509964</v>
      </c>
      <c r="F343" s="31">
        <v>0.14327198950286174</v>
      </c>
      <c r="G343" s="31">
        <v>1.0743753011687711</v>
      </c>
      <c r="H343" s="32">
        <f>H339*4/8+H347*4/8</f>
        <v>2.1761531429648979</v>
      </c>
      <c r="I343" s="32">
        <f>I338*4/9+I347*5/9</f>
        <v>1.6769632971531561</v>
      </c>
      <c r="J343" s="32">
        <f>J336*2/9+J345*7/9</f>
        <v>1.004654906371101</v>
      </c>
      <c r="K343" s="31">
        <v>8.7635695784169507E-2</v>
      </c>
      <c r="L343" s="31">
        <v>7.2004685895243696</v>
      </c>
      <c r="M343" s="31">
        <v>1.5623266154752877</v>
      </c>
      <c r="N343" s="31">
        <v>1.5</v>
      </c>
      <c r="O343" s="32">
        <f>O342*4/5+O347*1/5</f>
        <v>25.561636094675293</v>
      </c>
      <c r="P343" s="31">
        <f t="shared" si="10"/>
        <v>0.63405330847712138</v>
      </c>
      <c r="Q343" s="31">
        <f t="shared" si="11"/>
        <v>0.26012343965703311</v>
      </c>
    </row>
    <row r="344" spans="1:17" ht="15.75" x14ac:dyDescent="0.25">
      <c r="A344" s="2">
        <v>1545</v>
      </c>
      <c r="B344" s="31">
        <v>2.1022839524634662</v>
      </c>
      <c r="C344" s="31">
        <v>0.41750669673725804</v>
      </c>
      <c r="D344" s="31">
        <v>8.7447204292907477E-2</v>
      </c>
      <c r="E344" s="31">
        <v>0.11818163275441287</v>
      </c>
      <c r="F344" s="31">
        <v>0.17538452483536582</v>
      </c>
      <c r="G344" s="31">
        <v>0.71625020077918078</v>
      </c>
      <c r="H344" s="32">
        <f>H339*3/8+H347*5/8</f>
        <v>2.4090336185220882</v>
      </c>
      <c r="I344" s="32">
        <f>I338*3/9+I347*6/9</f>
        <v>1.8593990380394096</v>
      </c>
      <c r="J344" s="32">
        <f>J336*1/9+J345*8/9</f>
        <v>1.0921181907447521</v>
      </c>
      <c r="K344" s="31">
        <v>7.8773659131838036E-2</v>
      </c>
      <c r="L344" s="31">
        <v>4.2161294101818987</v>
      </c>
      <c r="M344" s="31">
        <v>1.3093784967792887</v>
      </c>
      <c r="N344" s="31">
        <v>1.5</v>
      </c>
      <c r="O344" s="32">
        <f>O342*3/5+O347*2/5</f>
        <v>28.374249956377326</v>
      </c>
      <c r="P344" s="31">
        <f t="shared" si="10"/>
        <v>0.56587588775756226</v>
      </c>
      <c r="Q344" s="31">
        <f t="shared" si="11"/>
        <v>0.2219592051376568</v>
      </c>
    </row>
    <row r="345" spans="1:17" ht="15.75" x14ac:dyDescent="0.25">
      <c r="A345" s="2">
        <v>1546</v>
      </c>
      <c r="B345" s="31">
        <v>2.1882463073435861</v>
      </c>
      <c r="C345" s="31">
        <v>0.21755746478001969</v>
      </c>
      <c r="D345" s="31">
        <v>0.11212330819993489</v>
      </c>
      <c r="E345" s="31">
        <v>6.5733074616417905E-2</v>
      </c>
      <c r="F345" s="31">
        <v>0.19818636952164173</v>
      </c>
      <c r="G345" s="31">
        <v>0.47750013385278722</v>
      </c>
      <c r="H345" s="32">
        <f>H339*2/8+H347*6/8</f>
        <v>2.6419140940792785</v>
      </c>
      <c r="I345" s="32">
        <f>I338*2/9+I347*7/9</f>
        <v>2.0418347789256628</v>
      </c>
      <c r="J345" s="31">
        <v>1.1795814751184033</v>
      </c>
      <c r="K345" s="31">
        <v>5.6016824271529285E-2</v>
      </c>
      <c r="L345" s="31">
        <v>4.9671920759022701</v>
      </c>
      <c r="M345" s="31">
        <v>0.8332408615868202</v>
      </c>
      <c r="N345" s="31">
        <v>1.5</v>
      </c>
      <c r="O345" s="32">
        <f>O342*2/5+O347*2/5</f>
        <v>23.824445509782677</v>
      </c>
      <c r="P345" s="31">
        <f t="shared" si="10"/>
        <v>0.40409342382646962</v>
      </c>
      <c r="Q345" s="31">
        <f t="shared" si="11"/>
        <v>0.21577578270209144</v>
      </c>
    </row>
    <row r="346" spans="1:17" ht="15.75" x14ac:dyDescent="0.25">
      <c r="A346" s="2">
        <v>1547</v>
      </c>
      <c r="B346" s="31">
        <v>2.4630944110566393</v>
      </c>
      <c r="C346" s="31">
        <v>0.17951980302282572</v>
      </c>
      <c r="D346" s="31">
        <v>8.6249238919195517E-2</v>
      </c>
      <c r="E346" s="31">
        <v>5.9389603080008332E-2</v>
      </c>
      <c r="F346" s="31">
        <v>0.12351033641048871</v>
      </c>
      <c r="G346" s="31">
        <v>0.47750013385278722</v>
      </c>
      <c r="H346" s="32">
        <f>H339*1/8+H347*7/8</f>
        <v>2.8747945696364683</v>
      </c>
      <c r="I346" s="32">
        <f>I338*1/9+I347*8/9</f>
        <v>2.2242705198119159</v>
      </c>
      <c r="J346" s="31">
        <v>1.0812834264910982</v>
      </c>
      <c r="K346" s="31">
        <v>2.8008412135764642E-2</v>
      </c>
      <c r="L346" s="31">
        <v>4.2161294101818987</v>
      </c>
      <c r="M346" s="31">
        <v>0.97211433851795692</v>
      </c>
      <c r="N346" s="31">
        <v>1.5</v>
      </c>
      <c r="O346" s="32">
        <f>O342*1/5+O347*4/5</f>
        <v>33.9994776797814</v>
      </c>
      <c r="P346" s="31">
        <f t="shared" si="10"/>
        <v>0.35219047952785182</v>
      </c>
      <c r="Q346" s="31">
        <f t="shared" si="11"/>
        <v>0.18206177633617146</v>
      </c>
    </row>
    <row r="347" spans="1:17" ht="15.75" x14ac:dyDescent="0.25">
      <c r="A347" s="2">
        <v>1548</v>
      </c>
      <c r="B347" s="31">
        <v>2.3275552088778899</v>
      </c>
      <c r="C347" s="31">
        <v>0.21591386211149893</v>
      </c>
      <c r="D347" s="31">
        <v>7.1037452058514236E-2</v>
      </c>
      <c r="E347" s="31">
        <v>7.9155492649980147E-2</v>
      </c>
      <c r="F347" s="31">
        <v>0.11362946506159449</v>
      </c>
      <c r="G347" s="31">
        <v>0.47750013385278722</v>
      </c>
      <c r="H347" s="31">
        <v>3.1076750451936586</v>
      </c>
      <c r="I347" s="31">
        <v>2.4067062606981691</v>
      </c>
      <c r="J347" s="31">
        <v>0.98298510991868382</v>
      </c>
      <c r="K347" s="31">
        <v>3.5885778048948179E-2</v>
      </c>
      <c r="L347" s="32">
        <f>L346*4/5+L351*1/5</f>
        <v>4.4196362737834445</v>
      </c>
      <c r="M347" s="31">
        <v>0.95227527038493742</v>
      </c>
      <c r="N347" s="31">
        <v>1.5</v>
      </c>
      <c r="O347" s="31">
        <v>36.81209154148344</v>
      </c>
      <c r="P347" s="31">
        <f t="shared" si="10"/>
        <v>0.3906418615086733</v>
      </c>
      <c r="Q347" s="31">
        <f>(C347*C$6+D347*D$6+E347*E$6+F347*F$6+G347*G$6+H347*H$6+L347*L$6+M347*M$6+N347*N$6)/365</f>
        <v>0.18355492246001093</v>
      </c>
    </row>
    <row r="348" spans="1:17" ht="15.75" x14ac:dyDescent="0.25">
      <c r="A348" s="2">
        <v>1549</v>
      </c>
      <c r="B348" s="31">
        <v>2.4247694558950963</v>
      </c>
      <c r="C348" s="31">
        <v>0.31140874359654358</v>
      </c>
      <c r="D348" s="31">
        <v>8.6563238845738716E-2</v>
      </c>
      <c r="E348" s="31">
        <v>0.10131167584236715</v>
      </c>
      <c r="F348" s="31">
        <v>0.14327198950286174</v>
      </c>
      <c r="G348" s="31">
        <v>0.47750013385278722</v>
      </c>
      <c r="H348" s="31">
        <v>2.6658977634442529</v>
      </c>
      <c r="I348" s="31">
        <v>2.0108733212953132</v>
      </c>
      <c r="J348" s="31">
        <v>1.1402627216694972</v>
      </c>
      <c r="K348" s="31">
        <v>4.901472123758812E-2</v>
      </c>
      <c r="L348" s="32">
        <f>L346*3/5+L351*2/5</f>
        <v>4.6231431373849903</v>
      </c>
      <c r="M348" s="31">
        <v>1.0613901451165448</v>
      </c>
      <c r="N348" s="31">
        <v>1.5189255189255193</v>
      </c>
      <c r="O348" s="32">
        <f>O347*7/8+O355*1/8</f>
        <v>38.541947757904154</v>
      </c>
      <c r="P348" s="31">
        <f t="shared" si="10"/>
        <v>0.46384399893731887</v>
      </c>
      <c r="Q348" s="31">
        <f t="shared" si="11"/>
        <v>0.20789483965763333</v>
      </c>
    </row>
    <row r="349" spans="1:17" ht="15.75" x14ac:dyDescent="0.25">
      <c r="A349" s="2">
        <v>1550</v>
      </c>
      <c r="B349" s="31">
        <v>3.1629446663690746</v>
      </c>
      <c r="C349" s="31">
        <v>0.27377914023566946</v>
      </c>
      <c r="D349" s="31">
        <v>0.19504791215591133</v>
      </c>
      <c r="E349" s="31">
        <v>0.18561549321754928</v>
      </c>
      <c r="F349" s="31">
        <v>0.34088829678118909</v>
      </c>
      <c r="G349" s="31">
        <v>0.47750013385278722</v>
      </c>
      <c r="H349" s="31">
        <v>2.7268324824328651</v>
      </c>
      <c r="I349" s="31">
        <v>3.6100590007703812</v>
      </c>
      <c r="J349" s="31">
        <v>1.1795814751184033</v>
      </c>
      <c r="K349" s="31">
        <v>5.6016824271529285E-2</v>
      </c>
      <c r="L349" s="32">
        <f>L346*2/5+L351*2/5</f>
        <v>3.7799172553486109</v>
      </c>
      <c r="M349" s="31">
        <v>0.91259713411889831</v>
      </c>
      <c r="N349" s="31">
        <v>1.5</v>
      </c>
      <c r="O349" s="32">
        <f>O347*6/8+O355*2/8</f>
        <v>40.271803974324868</v>
      </c>
      <c r="P349" s="31">
        <f t="shared" si="10"/>
        <v>0.47146939853050029</v>
      </c>
      <c r="Q349" s="31">
        <f t="shared" si="11"/>
        <v>0.27543498564492519</v>
      </c>
    </row>
    <row r="350" spans="1:17" ht="15.75" x14ac:dyDescent="0.25">
      <c r="A350" s="2">
        <v>1551</v>
      </c>
      <c r="B350" s="31">
        <v>2.7290715236877392</v>
      </c>
      <c r="C350" s="31">
        <v>0.14284129055774061</v>
      </c>
      <c r="D350" s="31">
        <v>0.14935906389119466</v>
      </c>
      <c r="E350" s="31">
        <v>6.9272547864994247E-2</v>
      </c>
      <c r="F350" s="31">
        <v>0.24702062821894225</v>
      </c>
      <c r="G350" s="31">
        <v>0.23875006692639361</v>
      </c>
      <c r="H350" s="32">
        <f>H349*3/4+H353*1/4</f>
        <v>3.0217487650648165</v>
      </c>
      <c r="I350" s="32">
        <f>I349*7/8+I357*1/8</f>
        <v>3.5105078727737675</v>
      </c>
      <c r="J350" s="31">
        <v>1.9659698648619246</v>
      </c>
      <c r="K350" s="31">
        <v>1.4004206067882321E-2</v>
      </c>
      <c r="L350" s="32">
        <f>L346*1/5+L351*4/5</f>
        <v>5.0301568645880819</v>
      </c>
      <c r="M350" s="31">
        <v>0.47117786815921381</v>
      </c>
      <c r="N350" s="31">
        <v>0.03</v>
      </c>
      <c r="O350" s="32">
        <f>O347*5/8+O355*3/8</f>
        <v>42.001660190745575</v>
      </c>
      <c r="P350" s="31">
        <f t="shared" si="10"/>
        <v>0.33910579689061487</v>
      </c>
      <c r="Q350" s="31">
        <f t="shared" si="11"/>
        <v>0.22581592107906245</v>
      </c>
    </row>
    <row r="351" spans="1:17" ht="15.75" x14ac:dyDescent="0.25">
      <c r="A351" s="2">
        <v>1552</v>
      </c>
      <c r="B351" s="31">
        <v>2.4115649625732662</v>
      </c>
      <c r="C351" s="31">
        <v>0.47487004747814593</v>
      </c>
      <c r="D351" s="31">
        <v>0.10993614315263307</v>
      </c>
      <c r="E351" s="31">
        <v>0.29116548119330032</v>
      </c>
      <c r="F351" s="31">
        <v>0.2213303312048944</v>
      </c>
      <c r="G351" s="31">
        <v>1.0582864863426165</v>
      </c>
      <c r="H351" s="32">
        <f>H349*2/4+H353*2/4</f>
        <v>3.3166650476967678</v>
      </c>
      <c r="I351" s="32">
        <f>I349*6/8+I357*2/8</f>
        <v>3.4109567447771538</v>
      </c>
      <c r="J351" s="32">
        <f>AVERAGE(J350,J352)</f>
        <v>1.6120950069139639</v>
      </c>
      <c r="K351" s="31">
        <v>9.311282437147711E-2</v>
      </c>
      <c r="L351" s="31">
        <v>5.2336637281896277</v>
      </c>
      <c r="M351" s="31">
        <v>2.8360294502167047</v>
      </c>
      <c r="N351" s="31">
        <v>2.2000000000000002</v>
      </c>
      <c r="O351" s="32">
        <f>O347*4/8+O355*4/8</f>
        <v>43.731516407166289</v>
      </c>
      <c r="P351" s="31">
        <f t="shared" si="10"/>
        <v>0.72564057519702763</v>
      </c>
      <c r="Q351" s="31">
        <f t="shared" si="11"/>
        <v>0.29383415266204199</v>
      </c>
    </row>
    <row r="352" spans="1:17" ht="15.75" x14ac:dyDescent="0.25">
      <c r="A352" s="2">
        <v>1553</v>
      </c>
      <c r="B352" s="31">
        <v>2.385338156108856</v>
      </c>
      <c r="C352" s="31">
        <v>0.52414490088956056</v>
      </c>
      <c r="D352" s="31">
        <v>0.1073027931408079</v>
      </c>
      <c r="E352" s="31">
        <v>0.12812399297527699</v>
      </c>
      <c r="F352" s="31">
        <v>0.13240299934150015</v>
      </c>
      <c r="G352" s="31">
        <v>1.0512895508957232</v>
      </c>
      <c r="H352" s="32">
        <f>H349*1/4+H353*3/4</f>
        <v>3.6115813303287196</v>
      </c>
      <c r="I352" s="32">
        <f>I349*5/8+I357*3/8</f>
        <v>3.3114056167805401</v>
      </c>
      <c r="J352" s="31">
        <v>1.2582201489660032</v>
      </c>
      <c r="K352" s="31">
        <v>0.10791340279085516</v>
      </c>
      <c r="L352" s="31">
        <v>5.4619100493399966</v>
      </c>
      <c r="M352" s="31">
        <v>2.6207245044478027</v>
      </c>
      <c r="N352" s="31">
        <v>2.2000000000000002</v>
      </c>
      <c r="O352" s="32">
        <f>O347*3/8+O355*5/8</f>
        <v>45.461372623587003</v>
      </c>
      <c r="P352" s="31">
        <f t="shared" si="10"/>
        <v>0.75052362071948664</v>
      </c>
      <c r="Q352" s="31">
        <f t="shared" si="11"/>
        <v>0.28207917697556284</v>
      </c>
    </row>
    <row r="353" spans="1:17" ht="15.75" x14ac:dyDescent="0.25">
      <c r="A353" s="2">
        <v>1554</v>
      </c>
      <c r="B353" s="31">
        <v>2.425357409334413</v>
      </c>
      <c r="C353" s="31">
        <v>0.60276663602299452</v>
      </c>
      <c r="D353" s="31">
        <v>0.13141847277223556</v>
      </c>
      <c r="E353" s="31">
        <v>0.14897197287488761</v>
      </c>
      <c r="F353" s="31">
        <v>0.21737811374714075</v>
      </c>
      <c r="G353" s="31">
        <v>1.0512895508957232</v>
      </c>
      <c r="H353" s="31">
        <v>3.906497612960671</v>
      </c>
      <c r="I353" s="32">
        <f>I349*4/8+I357*4/8</f>
        <v>3.211854488783926</v>
      </c>
      <c r="J353" s="31">
        <v>1.1009430626024126</v>
      </c>
      <c r="K353" s="31">
        <v>0.16379712923611886</v>
      </c>
      <c r="L353" s="31">
        <v>5.4619100493399966</v>
      </c>
      <c r="M353" s="31">
        <v>2.511527650095811</v>
      </c>
      <c r="N353" s="31">
        <v>2.9261284170375084</v>
      </c>
      <c r="O353" s="32">
        <f>O347*2/8+O355*6/8</f>
        <v>47.19122884000771</v>
      </c>
      <c r="P353" s="31">
        <f t="shared" si="10"/>
        <v>0.84831919688801172</v>
      </c>
      <c r="Q353" s="31">
        <f t="shared" si="11"/>
        <v>0.3186338790631339</v>
      </c>
    </row>
    <row r="354" spans="1:17" ht="15.75" x14ac:dyDescent="0.25">
      <c r="A354" s="2">
        <v>1555</v>
      </c>
      <c r="B354" s="31">
        <v>2.3961466841803136</v>
      </c>
      <c r="C354" s="31">
        <v>0.83863184142329694</v>
      </c>
      <c r="D354" s="31">
        <v>0.13299249265599183</v>
      </c>
      <c r="E354" s="31">
        <v>0.40177903010414662</v>
      </c>
      <c r="F354" s="31">
        <v>0.24702049203299742</v>
      </c>
      <c r="G354" s="31">
        <v>1.0512895508957232</v>
      </c>
      <c r="H354" s="32">
        <f>H353*4/5+H358*1/5</f>
        <v>4.0939703789390549</v>
      </c>
      <c r="I354" s="32">
        <f>I349*3/8+I357*5/8</f>
        <v>3.1123033607873123</v>
      </c>
      <c r="J354" s="31">
        <v>1.5727758918895403</v>
      </c>
      <c r="K354" s="31">
        <v>0.21968085568138254</v>
      </c>
      <c r="L354" s="31">
        <v>6.0407099985579258</v>
      </c>
      <c r="M354" s="31">
        <v>2.4678489083550139</v>
      </c>
      <c r="N354" s="31">
        <v>2.9261284170375084</v>
      </c>
      <c r="O354" s="32">
        <f>O347*1/8+O355*7/8</f>
        <v>48.921085056428424</v>
      </c>
      <c r="P354" s="31">
        <f t="shared" si="10"/>
        <v>1.0820206747770278</v>
      </c>
      <c r="Q354" s="31">
        <f t="shared" si="11"/>
        <v>0.38150361594037363</v>
      </c>
    </row>
    <row r="355" spans="1:17" ht="15.75" x14ac:dyDescent="0.25">
      <c r="A355" s="2">
        <v>1556</v>
      </c>
      <c r="B355" s="31">
        <v>2.4881013232380624</v>
      </c>
      <c r="C355" s="31">
        <v>0.70759561620090672</v>
      </c>
      <c r="D355" s="31">
        <v>0.14425054455124728</v>
      </c>
      <c r="E355" s="31">
        <v>0.40866088754673657</v>
      </c>
      <c r="F355" s="31">
        <v>0.41293958413919268</v>
      </c>
      <c r="G355" s="31">
        <v>1.0512895508957232</v>
      </c>
      <c r="H355" s="32">
        <f>H353*3/5+H358*2/5</f>
        <v>4.2814431449174384</v>
      </c>
      <c r="I355" s="32">
        <f>I349*2/8+I357*6/8</f>
        <v>3.0127522327906981</v>
      </c>
      <c r="J355" s="31">
        <v>1.3368594138545424</v>
      </c>
      <c r="K355" s="31">
        <v>0.27749160717648352</v>
      </c>
      <c r="L355" s="31">
        <v>6.0493664918457899</v>
      </c>
      <c r="M355" s="31">
        <v>2.8827969548925831</v>
      </c>
      <c r="N355" s="31">
        <v>2.9261284170375084</v>
      </c>
      <c r="O355" s="31">
        <v>50.650941272849138</v>
      </c>
      <c r="P355" s="31">
        <f t="shared" si="10"/>
        <v>1.0295462006489013</v>
      </c>
      <c r="Q355" s="31">
        <f t="shared" si="11"/>
        <v>0.38917982086237496</v>
      </c>
    </row>
    <row r="356" spans="1:17" ht="15.75" x14ac:dyDescent="0.25">
      <c r="A356" s="2">
        <v>1557</v>
      </c>
      <c r="B356" s="31">
        <v>2.7913822376230613</v>
      </c>
      <c r="C356" s="31">
        <v>0.34069418557821435</v>
      </c>
      <c r="D356" s="31">
        <v>0.26597456407547843</v>
      </c>
      <c r="E356" s="31">
        <v>0.26130817524657596</v>
      </c>
      <c r="F356" s="31">
        <v>0.53900739835077638</v>
      </c>
      <c r="G356" s="31">
        <v>1.0512895508957232</v>
      </c>
      <c r="H356" s="32">
        <f>H353*2/5+H358*2/5</f>
        <v>3.5001436223253042</v>
      </c>
      <c r="I356" s="32">
        <f>I349*1/8+I357*7/8</f>
        <v>2.9132011047940845</v>
      </c>
      <c r="J356" s="31">
        <v>1.5727758918895403</v>
      </c>
      <c r="K356" s="31">
        <v>0.20522816780760819</v>
      </c>
      <c r="L356" s="31">
        <v>4.9171517706543035</v>
      </c>
      <c r="M356" s="31">
        <v>3.0356725509853715</v>
      </c>
      <c r="N356" s="31">
        <v>2.7171192443919718</v>
      </c>
      <c r="O356" s="32">
        <f>(O$355+O$366)/2</f>
        <v>50.427247470358083</v>
      </c>
      <c r="P356" s="31">
        <f t="shared" si="10"/>
        <v>0.69995888015477514</v>
      </c>
      <c r="Q356" s="31">
        <f t="shared" si="11"/>
        <v>0.38765989370710729</v>
      </c>
    </row>
    <row r="357" spans="1:17" ht="15.75" x14ac:dyDescent="0.25">
      <c r="A357" s="2">
        <v>1558</v>
      </c>
      <c r="B357" s="31">
        <v>2.3814794181253776</v>
      </c>
      <c r="C357" s="31">
        <v>0.41931592071164847</v>
      </c>
      <c r="D357" s="31">
        <v>9.0808117413005485E-2</v>
      </c>
      <c r="E357" s="31">
        <v>0.22305314416864963</v>
      </c>
      <c r="F357" s="31">
        <v>0.18376546482841877</v>
      </c>
      <c r="G357" s="31">
        <v>1.0512895508957232</v>
      </c>
      <c r="H357" s="32">
        <f>H353*1/5+H358*4/5</f>
        <v>4.6563886768742062</v>
      </c>
      <c r="I357" s="31">
        <v>2.8136499767974708</v>
      </c>
      <c r="J357" s="31">
        <v>1.4351568439313263</v>
      </c>
      <c r="K357" s="31">
        <v>0.13103770338889556</v>
      </c>
      <c r="L357" s="31">
        <v>4.8344663690481902</v>
      </c>
      <c r="M357" s="31">
        <v>3.3195843723005503</v>
      </c>
      <c r="N357" s="31">
        <v>2.1</v>
      </c>
      <c r="O357" s="32">
        <f t="shared" ref="O357:O365" si="12">(O$355+O$366)/2</f>
        <v>50.427247470358083</v>
      </c>
      <c r="P357" s="31">
        <f t="shared" si="10"/>
        <v>0.70193111880893855</v>
      </c>
      <c r="Q357" s="31">
        <f t="shared" si="11"/>
        <v>0.27434097965468618</v>
      </c>
    </row>
    <row r="358" spans="1:17" ht="15.75" x14ac:dyDescent="0.25">
      <c r="A358" s="2">
        <v>1559</v>
      </c>
      <c r="B358" s="31">
        <v>1.8712691655719003</v>
      </c>
      <c r="C358" s="31">
        <v>0.62897388106747265</v>
      </c>
      <c r="D358" s="31">
        <v>9.577681876980268E-2</v>
      </c>
      <c r="E358" s="31">
        <v>0.20119312640983461</v>
      </c>
      <c r="F358" s="31">
        <v>0.14030761986829271</v>
      </c>
      <c r="G358" s="31">
        <v>1.0512895508957232</v>
      </c>
      <c r="H358" s="31">
        <v>4.8438614428525897</v>
      </c>
      <c r="I358" s="31">
        <v>2.8635942443439961</v>
      </c>
      <c r="J358" s="31">
        <v>1.3254567833056432</v>
      </c>
      <c r="K358" s="31">
        <v>0.12043906561479341</v>
      </c>
      <c r="L358" s="31">
        <v>5.7332671671334836</v>
      </c>
      <c r="M358" s="31">
        <v>3.7126930479677207</v>
      </c>
      <c r="N358" s="31">
        <v>2.1</v>
      </c>
      <c r="O358" s="32">
        <f t="shared" si="12"/>
        <v>50.427247470358083</v>
      </c>
      <c r="P358" s="31">
        <f t="shared" si="10"/>
        <v>0.86140353300298533</v>
      </c>
      <c r="Q358" s="31">
        <f t="shared" si="11"/>
        <v>0.31274486784478506</v>
      </c>
    </row>
    <row r="359" spans="1:17" ht="15.75" x14ac:dyDescent="0.25">
      <c r="A359" s="2">
        <v>1560</v>
      </c>
      <c r="B359" s="31">
        <v>2.8024412121752085</v>
      </c>
      <c r="C359" s="31">
        <v>0.71349224633591424</v>
      </c>
      <c r="D359" s="31">
        <v>9.4928092167231887E-2</v>
      </c>
      <c r="E359" s="31">
        <v>0.19674690674839665</v>
      </c>
      <c r="F359" s="31">
        <v>0.18180711127146626</v>
      </c>
      <c r="G359" s="31">
        <v>1.3590388425040865</v>
      </c>
      <c r="H359" s="31">
        <v>3.3757894949953848</v>
      </c>
      <c r="I359" s="31">
        <v>2.88982100610004</v>
      </c>
      <c r="J359" s="31">
        <v>2.096902261581636</v>
      </c>
      <c r="K359" s="31">
        <v>0.11075576473936372</v>
      </c>
      <c r="L359" s="31">
        <v>5.1090963776970462</v>
      </c>
      <c r="M359" s="31">
        <v>3.7216107910731333</v>
      </c>
      <c r="N359" s="31">
        <v>2.1</v>
      </c>
      <c r="O359" s="32">
        <f t="shared" si="12"/>
        <v>50.427247470358083</v>
      </c>
      <c r="P359" s="31">
        <f t="shared" si="10"/>
        <v>0.92262967083021763</v>
      </c>
      <c r="Q359" s="31">
        <f t="shared" si="11"/>
        <v>0.30942053377387457</v>
      </c>
    </row>
    <row r="360" spans="1:17" ht="15.75" x14ac:dyDescent="0.25">
      <c r="A360" s="2">
        <v>1561</v>
      </c>
      <c r="B360" s="31">
        <v>2.9199307458428945</v>
      </c>
      <c r="C360" s="31">
        <v>0.58136405257000434</v>
      </c>
      <c r="D360" s="31">
        <v>0.1280845612334644</v>
      </c>
      <c r="E360" s="31">
        <v>0.29695720883705096</v>
      </c>
      <c r="F360" s="31">
        <v>0.20661234269347487</v>
      </c>
      <c r="G360" s="31">
        <v>1.3590388425040865</v>
      </c>
      <c r="H360" s="31">
        <v>3.4122203942782137</v>
      </c>
      <c r="I360" s="32">
        <f>I359*2/3+I362*1/3</f>
        <v>2.9198849063985843</v>
      </c>
      <c r="J360" s="31">
        <v>1.2845637186607202</v>
      </c>
      <c r="K360" s="31">
        <v>9.3268012412096243E-2</v>
      </c>
      <c r="L360" s="31">
        <v>5.2942459155242139</v>
      </c>
      <c r="M360" s="31">
        <v>3.1710766503818411</v>
      </c>
      <c r="N360" s="31">
        <v>1.5806318681318683</v>
      </c>
      <c r="O360" s="32">
        <f t="shared" si="12"/>
        <v>50.427247470358083</v>
      </c>
      <c r="P360" s="31">
        <f t="shared" si="10"/>
        <v>0.81310447261668983</v>
      </c>
      <c r="Q360" s="31">
        <f t="shared" si="11"/>
        <v>0.32102263679161314</v>
      </c>
    </row>
    <row r="361" spans="1:17" ht="15.75" x14ac:dyDescent="0.25">
      <c r="A361" s="2">
        <v>1562</v>
      </c>
      <c r="B361" s="31">
        <v>2.8978871393655719</v>
      </c>
      <c r="C361" s="31">
        <v>1.0041742726209164</v>
      </c>
      <c r="D361" s="31">
        <v>0.14110039812469391</v>
      </c>
      <c r="E361" s="31">
        <v>0.34614393552415013</v>
      </c>
      <c r="F361" s="31">
        <v>0.35768592500300095</v>
      </c>
      <c r="G361" s="31">
        <v>1.3590388425040865</v>
      </c>
      <c r="H361" s="31">
        <v>3.4122203942782137</v>
      </c>
      <c r="I361" s="32">
        <f>I359*1/3+I362*2/3</f>
        <v>2.9499488066971287</v>
      </c>
      <c r="J361" s="31">
        <v>1.2536635968490175</v>
      </c>
      <c r="K361" s="31">
        <v>0.15156052016965521</v>
      </c>
      <c r="L361" s="31">
        <v>4.5719858658479238</v>
      </c>
      <c r="M361" s="31">
        <v>3.1710766503818411</v>
      </c>
      <c r="N361" s="31">
        <v>1.6</v>
      </c>
      <c r="O361" s="32">
        <f t="shared" si="12"/>
        <v>50.427247470358083</v>
      </c>
      <c r="P361" s="31">
        <f t="shared" si="10"/>
        <v>1.1537132435960242</v>
      </c>
      <c r="Q361" s="31">
        <f t="shared" si="11"/>
        <v>0.38729003440930299</v>
      </c>
    </row>
    <row r="362" spans="1:17" ht="15.75" x14ac:dyDescent="0.25">
      <c r="A362" s="2">
        <v>1563</v>
      </c>
      <c r="B362" s="31">
        <v>2.7175640218165484</v>
      </c>
      <c r="C362" s="31">
        <v>0.52851277506364025</v>
      </c>
      <c r="D362" s="31">
        <v>0.12488017535985112</v>
      </c>
      <c r="E362" s="31">
        <v>0.3602264423349793</v>
      </c>
      <c r="F362" s="31">
        <v>0.33397171270264153</v>
      </c>
      <c r="G362" s="31">
        <v>1.3590388425040865</v>
      </c>
      <c r="H362" s="31">
        <v>3.7401070028748422</v>
      </c>
      <c r="I362" s="31">
        <v>2.980012706995673</v>
      </c>
      <c r="J362" s="31">
        <v>1.5727758918895403</v>
      </c>
      <c r="K362" s="31">
        <v>0.12435734988279498</v>
      </c>
      <c r="L362" s="31">
        <v>5.7365016418518779</v>
      </c>
      <c r="M362" s="31">
        <v>3.1930980160094933</v>
      </c>
      <c r="N362" s="31">
        <v>1.6</v>
      </c>
      <c r="O362" s="32">
        <f t="shared" si="12"/>
        <v>50.427247470358083</v>
      </c>
      <c r="P362" s="31">
        <f t="shared" si="10"/>
        <v>0.81911680204662063</v>
      </c>
      <c r="Q362" s="31">
        <f t="shared" si="11"/>
        <v>0.33755642165944588</v>
      </c>
    </row>
    <row r="363" spans="1:17" ht="15.75" x14ac:dyDescent="0.25">
      <c r="A363" s="2">
        <v>1564</v>
      </c>
      <c r="B363" s="31">
        <v>2.8901543205758484</v>
      </c>
      <c r="C363" s="31">
        <v>0.5549384138168223</v>
      </c>
      <c r="D363" s="31">
        <v>0.11899871329821821</v>
      </c>
      <c r="E363" s="31">
        <v>0.1853176258584483</v>
      </c>
      <c r="F363" s="31">
        <v>0.23644113986269377</v>
      </c>
      <c r="G363" s="31">
        <v>1.2774965119538415</v>
      </c>
      <c r="H363" s="31">
        <v>3.6339282344326356</v>
      </c>
      <c r="I363" s="31">
        <v>2.9736333776573631</v>
      </c>
      <c r="J363" s="31">
        <v>1.3632030877235117</v>
      </c>
      <c r="K363" s="31">
        <v>0.15544668735349257</v>
      </c>
      <c r="L363" s="31">
        <v>5.3358732493883974</v>
      </c>
      <c r="M363" s="31">
        <v>3.2591621128924477</v>
      </c>
      <c r="N363" s="31">
        <v>1.6</v>
      </c>
      <c r="O363" s="32">
        <f t="shared" si="12"/>
        <v>50.427247470358083</v>
      </c>
      <c r="P363" s="31">
        <f t="shared" si="10"/>
        <v>0.81948037118577721</v>
      </c>
      <c r="Q363" s="31">
        <f t="shared" si="11"/>
        <v>0.30753893116177727</v>
      </c>
    </row>
    <row r="364" spans="1:17" ht="15.75" x14ac:dyDescent="0.25">
      <c r="A364" s="2">
        <v>1565</v>
      </c>
      <c r="B364" s="31">
        <v>2.9166155878818554</v>
      </c>
      <c r="C364" s="31">
        <v>0.6870666075827323</v>
      </c>
      <c r="D364" s="31">
        <v>8.6293534848439185E-2</v>
      </c>
      <c r="E364" s="31">
        <v>0.25226055678528864</v>
      </c>
      <c r="F364" s="31">
        <v>0.15313919773197066</v>
      </c>
      <c r="G364" s="31">
        <v>1.3590388425040865</v>
      </c>
      <c r="H364" s="31">
        <v>3.1710704789703916</v>
      </c>
      <c r="I364" s="31">
        <v>2.2617697105066252</v>
      </c>
      <c r="J364" s="31">
        <v>1.9332608603305881</v>
      </c>
      <c r="K364" s="31">
        <v>0.1457312693938998</v>
      </c>
      <c r="L364" s="31">
        <v>6.4546161336606982</v>
      </c>
      <c r="M364" s="31">
        <v>3.4353330379136611</v>
      </c>
      <c r="N364" s="31">
        <v>1.6</v>
      </c>
      <c r="O364" s="32">
        <f t="shared" si="12"/>
        <v>50.427247470358083</v>
      </c>
      <c r="P364" s="31">
        <f t="shared" si="10"/>
        <v>0.92182006806007522</v>
      </c>
      <c r="Q364" s="31">
        <f t="shared" si="11"/>
        <v>0.31755759001144646</v>
      </c>
    </row>
    <row r="365" spans="1:17" ht="15.75" x14ac:dyDescent="0.25">
      <c r="A365" s="2">
        <v>1566</v>
      </c>
      <c r="B365" s="31">
        <v>3.0960091118335535</v>
      </c>
      <c r="C365" s="31">
        <v>0.52851277506364025</v>
      </c>
      <c r="D365" s="31">
        <v>0.13377251130457896</v>
      </c>
      <c r="E365" s="31">
        <v>0.21266626227368185</v>
      </c>
      <c r="F365" s="31">
        <v>0.19640273016804247</v>
      </c>
      <c r="G365" s="31">
        <v>1.3590388425040865</v>
      </c>
      <c r="H365" s="31">
        <v>3.0650541039290551</v>
      </c>
      <c r="I365" s="31">
        <v>2.5866990495400368</v>
      </c>
      <c r="J365" s="31">
        <v>1.2713650199769622</v>
      </c>
      <c r="K365" s="31">
        <v>0.136015851434307</v>
      </c>
      <c r="L365" s="31">
        <v>6.6420560023513913</v>
      </c>
      <c r="M365" s="31">
        <v>3.3472475754030544</v>
      </c>
      <c r="N365" s="31">
        <v>1.6</v>
      </c>
      <c r="O365" s="32">
        <f t="shared" si="12"/>
        <v>50.427247470358083</v>
      </c>
      <c r="P365" s="31">
        <f t="shared" si="10"/>
        <v>0.79932345914313419</v>
      </c>
      <c r="Q365" s="31">
        <f t="shared" si="11"/>
        <v>0.3260762468534798</v>
      </c>
    </row>
    <row r="366" spans="1:17" ht="15.75" x14ac:dyDescent="0.25">
      <c r="A366" s="2">
        <v>1567</v>
      </c>
      <c r="B366" s="31">
        <v>3.0282015602190047</v>
      </c>
      <c r="C366" s="31">
        <v>0.5020871363104582</v>
      </c>
      <c r="D366" s="31">
        <v>0.11895207494431989</v>
      </c>
      <c r="E366" s="31">
        <v>0.32675497687155919</v>
      </c>
      <c r="F366" s="31">
        <v>0.21066944567416412</v>
      </c>
      <c r="G366" s="31">
        <v>1.3590388425040865</v>
      </c>
      <c r="H366" s="31">
        <v>3.0862606776233354</v>
      </c>
      <c r="I366" s="31">
        <v>2.3120522836750279</v>
      </c>
      <c r="J366" s="31">
        <v>1.1795820043799687</v>
      </c>
      <c r="K366" s="31">
        <v>0.11658501551512031</v>
      </c>
      <c r="L366" s="31">
        <v>6.6097547775469296</v>
      </c>
      <c r="M366" s="31">
        <v>3.0829911878712344</v>
      </c>
      <c r="N366" s="31">
        <v>1.6</v>
      </c>
      <c r="O366" s="31">
        <v>50.20355366786702</v>
      </c>
      <c r="P366" s="31">
        <f t="shared" si="10"/>
        <v>0.77256687460616325</v>
      </c>
      <c r="Q366" s="31">
        <f t="shared" si="11"/>
        <v>0.32410093731024037</v>
      </c>
    </row>
    <row r="367" spans="1:17" ht="15.75" x14ac:dyDescent="0.25">
      <c r="A367" s="2">
        <v>1568</v>
      </c>
      <c r="B367" s="31">
        <v>2.7113858794958428</v>
      </c>
      <c r="C367" s="31">
        <v>0.58136405257000434</v>
      </c>
      <c r="D367" s="31">
        <v>0.13287763676722597</v>
      </c>
      <c r="E367" s="31">
        <v>0.23287159813269773</v>
      </c>
      <c r="F367" s="31">
        <v>0.24952953798036107</v>
      </c>
      <c r="G367" s="31">
        <v>1.8120517900054489</v>
      </c>
      <c r="H367" s="31">
        <v>2.7280236830446545</v>
      </c>
      <c r="I367" s="31">
        <v>2.5393815435737292</v>
      </c>
      <c r="J367" s="31">
        <v>1.400555778022728</v>
      </c>
      <c r="K367" s="31">
        <v>0.11464193192320103</v>
      </c>
      <c r="L367" s="31">
        <v>7.2447100514532092</v>
      </c>
      <c r="M367" s="31">
        <v>3.1050125534988862</v>
      </c>
      <c r="N367" s="31">
        <v>1.6</v>
      </c>
      <c r="O367" s="32">
        <f>O366*2/3+O369*1/3</f>
        <v>50.657191499261103</v>
      </c>
      <c r="P367" s="31">
        <f t="shared" si="10"/>
        <v>0.86711848420008808</v>
      </c>
      <c r="Q367" s="31">
        <f t="shared" si="11"/>
        <v>0.34905108354272635</v>
      </c>
    </row>
    <row r="368" spans="1:17" ht="15.75" x14ac:dyDescent="0.25">
      <c r="A368" s="2">
        <v>1569</v>
      </c>
      <c r="B368" s="31">
        <v>3.0564799137725376</v>
      </c>
      <c r="C368" s="31">
        <v>0.5020871363104582</v>
      </c>
      <c r="D368" s="31">
        <v>0.12902158041810213</v>
      </c>
      <c r="E368" s="31">
        <v>0.24511725622907091</v>
      </c>
      <c r="F368" s="31">
        <v>0.21622494912019863</v>
      </c>
      <c r="G368" s="31">
        <v>1.3590388425040865</v>
      </c>
      <c r="H368" s="31">
        <v>2.7951747343401263</v>
      </c>
      <c r="I368" s="31">
        <v>2.6813343558826084</v>
      </c>
      <c r="J368" s="31">
        <v>1.4154976171152271</v>
      </c>
      <c r="K368" s="31">
        <v>0.11269884833128296</v>
      </c>
      <c r="L368" s="31">
        <v>6.3402902900080278</v>
      </c>
      <c r="M368" s="31">
        <v>3.2371407472647964</v>
      </c>
      <c r="N368" s="31">
        <v>1.6</v>
      </c>
      <c r="O368" s="32">
        <f>O366*1/3+O369*2/3</f>
        <v>51.110829330655179</v>
      </c>
      <c r="P368" s="31">
        <f t="shared" si="10"/>
        <v>0.76653116830777623</v>
      </c>
      <c r="Q368" s="31">
        <f t="shared" si="11"/>
        <v>0.31780279615536472</v>
      </c>
    </row>
    <row r="369" spans="1:17" ht="15.75" x14ac:dyDescent="0.25">
      <c r="A369" s="2">
        <v>1570</v>
      </c>
      <c r="B369" s="31">
        <v>3.4201927147253341</v>
      </c>
      <c r="C369" s="31">
        <v>0.52851277506364025</v>
      </c>
      <c r="D369" s="31">
        <v>0.10810129242839743</v>
      </c>
      <c r="E369" s="31">
        <v>0.19327730362109091</v>
      </c>
      <c r="F369" s="31">
        <v>0.17893154398991973</v>
      </c>
      <c r="G369" s="31">
        <v>1.2774965119538415</v>
      </c>
      <c r="H369" s="31">
        <v>3.1206185064192025</v>
      </c>
      <c r="I369" s="31">
        <v>2.2870220686503924</v>
      </c>
      <c r="J369" s="31">
        <v>1.2582201489660032</v>
      </c>
      <c r="K369" s="31">
        <v>8.4524136248461335E-2</v>
      </c>
      <c r="L369" s="31">
        <v>6.7921908949628609</v>
      </c>
      <c r="M369" s="31">
        <v>3.1930980160094933</v>
      </c>
      <c r="N369" s="31">
        <v>5.0580219780219791</v>
      </c>
      <c r="O369" s="31">
        <v>51.564467162049269</v>
      </c>
      <c r="P369" s="31">
        <f t="shared" si="10"/>
        <v>0.78717123917702692</v>
      </c>
      <c r="Q369" s="31">
        <f t="shared" si="11"/>
        <v>0.32189789898525428</v>
      </c>
    </row>
    <row r="370" spans="1:17" ht="15.75" x14ac:dyDescent="0.25">
      <c r="A370" s="2">
        <v>1571</v>
      </c>
      <c r="B370" s="31">
        <v>2.8264454538492507</v>
      </c>
      <c r="C370" s="31">
        <v>0.63421533007636821</v>
      </c>
      <c r="D370" s="31">
        <v>0.10639394638733088</v>
      </c>
      <c r="E370" s="31">
        <v>0.19409368082751577</v>
      </c>
      <c r="F370" s="31">
        <v>0.17130340745691036</v>
      </c>
      <c r="G370" s="31">
        <v>1.2774965119538415</v>
      </c>
      <c r="H370" s="32">
        <f>AVERAGE(H369,H371)</f>
        <v>3.2664194503487081</v>
      </c>
      <c r="I370" s="31">
        <v>2.555154175766142</v>
      </c>
      <c r="J370" s="31">
        <v>1.5340328880863852</v>
      </c>
      <c r="K370" s="31">
        <v>9.3268012412096243E-2</v>
      </c>
      <c r="L370" s="31">
        <v>6.9035277872949834</v>
      </c>
      <c r="M370" s="31">
        <v>3.1050125534988862</v>
      </c>
      <c r="N370" s="31">
        <v>5.0580219780219791</v>
      </c>
      <c r="O370" s="32">
        <f>O369*2/3+O372*1/3</f>
        <v>50.55339306057212</v>
      </c>
      <c r="P370" s="31">
        <f t="shared" si="10"/>
        <v>0.87785825139187623</v>
      </c>
      <c r="Q370" s="31">
        <f t="shared" si="11"/>
        <v>0.3358217912378354</v>
      </c>
    </row>
    <row r="371" spans="1:17" ht="15.75" x14ac:dyDescent="0.25">
      <c r="A371" s="2">
        <v>1572</v>
      </c>
      <c r="B371" s="31">
        <v>2.7042480780728497</v>
      </c>
      <c r="C371" s="31">
        <v>0.73991788508909628</v>
      </c>
      <c r="D371" s="31">
        <v>0.11235502011257616</v>
      </c>
      <c r="E371" s="31">
        <v>0.21797271411544358</v>
      </c>
      <c r="F371" s="31">
        <v>0.17574925590986343</v>
      </c>
      <c r="G371" s="31">
        <v>1.2774965119538415</v>
      </c>
      <c r="H371" s="31">
        <v>3.4122203942782137</v>
      </c>
      <c r="I371" s="31">
        <v>2.4132021646806097</v>
      </c>
      <c r="J371" s="31">
        <v>1.3435443269239162</v>
      </c>
      <c r="K371" s="31">
        <v>9.7154179595933601E-2</v>
      </c>
      <c r="L371" s="31">
        <v>6.5127744906551328</v>
      </c>
      <c r="M371" s="31">
        <v>2.8407561659670661</v>
      </c>
      <c r="N371" s="31">
        <v>4</v>
      </c>
      <c r="O371" s="32">
        <f>O369*1/3+O372*2/3</f>
        <v>49.542318959094985</v>
      </c>
      <c r="P371" s="31">
        <f t="shared" si="10"/>
        <v>0.9415781971906152</v>
      </c>
      <c r="Q371" s="31">
        <f t="shared" si="11"/>
        <v>0.34566828884116063</v>
      </c>
    </row>
    <row r="372" spans="1:17" ht="15.75" x14ac:dyDescent="0.25">
      <c r="A372" s="2">
        <v>1573</v>
      </c>
      <c r="B372" s="31">
        <v>3.666310704482096</v>
      </c>
      <c r="C372" s="31">
        <v>1.0041742726209164</v>
      </c>
      <c r="D372" s="31">
        <v>0.11895207494431989</v>
      </c>
      <c r="E372" s="31">
        <v>0.43492495672285608</v>
      </c>
      <c r="F372" s="31">
        <v>0.30283051630443436</v>
      </c>
      <c r="G372" s="31">
        <v>1.5130632446545496</v>
      </c>
      <c r="H372" s="32">
        <f>AVERAGE(H371,H373)</f>
        <v>3.5455536247179338</v>
      </c>
      <c r="I372" s="31">
        <v>2.1863829657561973</v>
      </c>
      <c r="J372" s="31">
        <v>1.2582201489660032</v>
      </c>
      <c r="K372" s="31">
        <v>0.20985302792721536</v>
      </c>
      <c r="L372" s="31">
        <v>7.1311217801381543</v>
      </c>
      <c r="M372" s="31">
        <v>3.1050125534988862</v>
      </c>
      <c r="N372" s="31">
        <v>4</v>
      </c>
      <c r="O372" s="31">
        <v>48.531244857617843</v>
      </c>
      <c r="P372" s="31">
        <f t="shared" si="10"/>
        <v>1.2389252578341456</v>
      </c>
      <c r="Q372" s="31">
        <f t="shared" si="11"/>
        <v>0.42439540803343656</v>
      </c>
    </row>
    <row r="373" spans="1:17" ht="15.75" x14ac:dyDescent="0.25">
      <c r="A373" s="2">
        <v>1574</v>
      </c>
      <c r="B373" s="31">
        <v>3.2882808783089366</v>
      </c>
      <c r="C373" s="31">
        <v>0.6870666075827323</v>
      </c>
      <c r="D373" s="31">
        <v>0.13985605015166089</v>
      </c>
      <c r="E373" s="31">
        <v>0.34798078423860612</v>
      </c>
      <c r="F373" s="31">
        <v>0.32675357609530753</v>
      </c>
      <c r="G373" s="31">
        <v>1.4315209141043046</v>
      </c>
      <c r="H373" s="31">
        <v>3.6788868551576539</v>
      </c>
      <c r="I373" s="31">
        <v>3.2247085194614331</v>
      </c>
      <c r="J373" s="31">
        <v>1.6786336218204174</v>
      </c>
      <c r="K373" s="31">
        <v>0.11658501551512031</v>
      </c>
      <c r="L373" s="31">
        <v>6.2553278365785747</v>
      </c>
      <c r="M373" s="31">
        <v>3.3032048441477513</v>
      </c>
      <c r="N373" s="31">
        <v>4</v>
      </c>
      <c r="O373" s="32">
        <f>O372*2/3+O375*1/3</f>
        <v>44.841518156307224</v>
      </c>
      <c r="P373" s="31">
        <f t="shared" si="10"/>
        <v>0.9629904321154914</v>
      </c>
      <c r="Q373" s="31">
        <f t="shared" si="11"/>
        <v>0.38033469864717262</v>
      </c>
    </row>
    <row r="374" spans="1:17" ht="15.75" x14ac:dyDescent="0.25">
      <c r="A374" s="2">
        <v>1575</v>
      </c>
      <c r="B374" s="31">
        <v>3.3292295099333336</v>
      </c>
      <c r="C374" s="31">
        <v>0.63421533007636821</v>
      </c>
      <c r="D374" s="31">
        <v>0.11383165886759736</v>
      </c>
      <c r="E374" s="31">
        <v>0.18797085177932918</v>
      </c>
      <c r="F374" s="31">
        <v>0.26475273022237733</v>
      </c>
      <c r="G374" s="31">
        <v>1.5130632446545496</v>
      </c>
      <c r="H374" s="31">
        <v>3.1788236959049772</v>
      </c>
      <c r="I374" s="31">
        <v>2.1315524512706996</v>
      </c>
      <c r="J374" s="31">
        <v>1.5314900374029115</v>
      </c>
      <c r="K374" s="31">
        <v>0.12727197527067211</v>
      </c>
      <c r="L374" s="31">
        <v>8.9364958965402579</v>
      </c>
      <c r="M374" s="31">
        <v>3.2371407472647964</v>
      </c>
      <c r="N374" s="31">
        <v>4</v>
      </c>
      <c r="O374" s="32">
        <f>O372*1/3+O375*2/3</f>
        <v>41.151791454996612</v>
      </c>
      <c r="P374" s="31">
        <f t="shared" si="10"/>
        <v>0.93175473337592285</v>
      </c>
      <c r="Q374" s="31">
        <f t="shared" si="11"/>
        <v>0.37430914985082542</v>
      </c>
    </row>
    <row r="375" spans="1:17" ht="15.75" x14ac:dyDescent="0.25">
      <c r="A375" s="2">
        <v>1576</v>
      </c>
      <c r="B375" s="31">
        <v>2.8525059790395209</v>
      </c>
      <c r="C375" s="31">
        <v>0.76634352384227833</v>
      </c>
      <c r="D375" s="31">
        <v>0.11589176328981862</v>
      </c>
      <c r="E375" s="31">
        <v>0.28634430515352749</v>
      </c>
      <c r="F375" s="31">
        <v>0.20474192771631061</v>
      </c>
      <c r="G375" s="31">
        <v>1.5130632446545496</v>
      </c>
      <c r="H375" s="31">
        <v>3.1313092925351071</v>
      </c>
      <c r="I375" s="31">
        <v>2.9135421207732053</v>
      </c>
      <c r="J375" s="31">
        <v>1.5727758918895403</v>
      </c>
      <c r="K375" s="31">
        <v>0.17099135608884192</v>
      </c>
      <c r="L375" s="31">
        <v>9.3414226111373893</v>
      </c>
      <c r="M375" s="31">
        <v>3.3032048441477513</v>
      </c>
      <c r="N375" s="31">
        <v>4</v>
      </c>
      <c r="O375" s="31">
        <v>37.462064753685993</v>
      </c>
      <c r="P375" s="31">
        <f t="shared" si="10"/>
        <v>1.0691873486023817</v>
      </c>
      <c r="Q375" s="31">
        <f t="shared" si="11"/>
        <v>0.40034078452615701</v>
      </c>
    </row>
    <row r="376" spans="1:17" ht="15.75" x14ac:dyDescent="0.25">
      <c r="A376" s="2">
        <v>1577</v>
      </c>
      <c r="B376" s="31">
        <v>2.9890389036425806</v>
      </c>
      <c r="C376" s="31">
        <v>0.6870666075827323</v>
      </c>
      <c r="D376" s="31">
        <v>0.12452427545012165</v>
      </c>
      <c r="E376" s="31">
        <v>0.26532259208808673</v>
      </c>
      <c r="F376" s="31">
        <v>0.21667039827544887</v>
      </c>
      <c r="G376" s="31">
        <v>1.5130632446545496</v>
      </c>
      <c r="H376" s="31">
        <v>3.7142776633771497</v>
      </c>
      <c r="I376" s="31">
        <v>3.8530943956364929</v>
      </c>
      <c r="J376" s="31">
        <v>1.4470371804139477</v>
      </c>
      <c r="K376" s="31">
        <v>0.17487752327267927</v>
      </c>
      <c r="L376" s="31">
        <v>6.8888044781942535</v>
      </c>
      <c r="M376" s="31">
        <v>3.3252262097754031</v>
      </c>
      <c r="N376" s="31">
        <v>4</v>
      </c>
      <c r="O376" s="31">
        <v>54.597648518065334</v>
      </c>
      <c r="P376" s="31">
        <f t="shared" si="10"/>
        <v>0.99967743026641276</v>
      </c>
      <c r="Q376" s="31">
        <f t="shared" si="11"/>
        <v>0.36587535638235025</v>
      </c>
    </row>
    <row r="377" spans="1:17" ht="15.75" x14ac:dyDescent="0.25">
      <c r="A377" s="2">
        <v>1578</v>
      </c>
      <c r="B377" s="31">
        <v>3.0519199940883435</v>
      </c>
      <c r="C377" s="31">
        <v>0.58136405257000434</v>
      </c>
      <c r="D377" s="31">
        <v>0.12145911212622748</v>
      </c>
      <c r="E377" s="31">
        <v>0.19511415233554688</v>
      </c>
      <c r="F377" s="31">
        <v>0.22546665957048914</v>
      </c>
      <c r="G377" s="31">
        <v>1.5130632446545496</v>
      </c>
      <c r="H377" s="31">
        <v>3.762709168217572</v>
      </c>
      <c r="I377" s="31">
        <v>2.8144407235356641</v>
      </c>
      <c r="J377" s="31">
        <v>1.4154976171152271</v>
      </c>
      <c r="K377" s="31">
        <v>0.15156052016965521</v>
      </c>
      <c r="L377" s="31">
        <v>6.9036244373605538</v>
      </c>
      <c r="M377" s="31">
        <v>3.4133116722860097</v>
      </c>
      <c r="N377" s="31">
        <v>4</v>
      </c>
      <c r="O377" s="31">
        <v>51.867781361388907</v>
      </c>
      <c r="P377" s="31">
        <f t="shared" si="10"/>
        <v>0.89328210699141419</v>
      </c>
      <c r="Q377" s="31">
        <f t="shared" si="11"/>
        <v>0.34692377278165126</v>
      </c>
    </row>
    <row r="378" spans="1:17" ht="15.75" x14ac:dyDescent="0.25">
      <c r="A378" s="2">
        <v>1579</v>
      </c>
      <c r="B378" s="31">
        <v>3.2199630966464636</v>
      </c>
      <c r="C378" s="31">
        <v>0.58136405257000434</v>
      </c>
      <c r="D378" s="31">
        <v>9.6527088657840571E-2</v>
      </c>
      <c r="E378" s="31">
        <v>0.28205832481979687</v>
      </c>
      <c r="F378" s="31">
        <v>0.22628183885108996</v>
      </c>
      <c r="G378" s="31">
        <v>1.5130632446545496</v>
      </c>
      <c r="H378" s="31">
        <v>3.3857458485928449</v>
      </c>
      <c r="I378" s="31">
        <v>2.4767335240444033</v>
      </c>
      <c r="J378" s="31">
        <v>1.7972885033734733</v>
      </c>
      <c r="K378" s="31">
        <v>0.14475972759794076</v>
      </c>
      <c r="L378" s="31">
        <v>6.8405460099762463</v>
      </c>
      <c r="M378" s="31">
        <v>3.5674612316795713</v>
      </c>
      <c r="N378" s="31">
        <v>4</v>
      </c>
      <c r="O378" s="31">
        <v>25.899866503539904</v>
      </c>
      <c r="P378" s="31">
        <f t="shared" si="10"/>
        <v>0.890727411346807</v>
      </c>
      <c r="Q378" s="31">
        <f t="shared" si="11"/>
        <v>0.33699257345513328</v>
      </c>
    </row>
    <row r="379" spans="1:17" ht="15.75" x14ac:dyDescent="0.25">
      <c r="A379" s="2">
        <v>1580</v>
      </c>
      <c r="B379" s="31">
        <v>2.9272631231111368</v>
      </c>
      <c r="C379" s="31">
        <v>0.63421533007636821</v>
      </c>
      <c r="D379" s="31">
        <v>0.13440204993066779</v>
      </c>
      <c r="E379" s="31">
        <v>0.27246589264430449</v>
      </c>
      <c r="F379" s="31">
        <v>0.24700468322739458</v>
      </c>
      <c r="G379" s="31">
        <v>1.5130632446545496</v>
      </c>
      <c r="H379" s="31">
        <v>3.4410416177570977</v>
      </c>
      <c r="I379" s="31">
        <v>2.6720168575043313</v>
      </c>
      <c r="J379" s="31">
        <v>1.4154976171152271</v>
      </c>
      <c r="K379" s="31">
        <v>0.16807673070096479</v>
      </c>
      <c r="L379" s="31">
        <v>7.7827718563048736</v>
      </c>
      <c r="M379" s="31">
        <v>3.3032048441477513</v>
      </c>
      <c r="N379" s="31">
        <v>3.3720146520146526</v>
      </c>
      <c r="O379" s="31">
        <v>37.462064753685993</v>
      </c>
      <c r="P379" s="31">
        <f t="shared" si="10"/>
        <v>0.9471070242243862</v>
      </c>
      <c r="Q379" s="31">
        <f t="shared" si="11"/>
        <v>0.3756640469433471</v>
      </c>
    </row>
    <row r="380" spans="1:17" ht="15.75" x14ac:dyDescent="0.25">
      <c r="A380" s="2">
        <v>1581</v>
      </c>
      <c r="B380" s="31">
        <v>3.1693860651146695</v>
      </c>
      <c r="C380" s="31">
        <v>0.63421533007636821</v>
      </c>
      <c r="D380" s="31">
        <v>0.10732414852143284</v>
      </c>
      <c r="E380" s="31">
        <v>0.28552792794710258</v>
      </c>
      <c r="F380" s="31">
        <v>0.21877029473878348</v>
      </c>
      <c r="G380" s="31">
        <v>1.4315209141043046</v>
      </c>
      <c r="H380" s="31">
        <v>3.1309304270325353</v>
      </c>
      <c r="I380" s="31">
        <v>2.6813343558826084</v>
      </c>
      <c r="J380" s="31">
        <v>1.242663602242648</v>
      </c>
      <c r="K380" s="31">
        <v>0.1544751455575335</v>
      </c>
      <c r="L380" s="31">
        <v>7.9612144273436796</v>
      </c>
      <c r="M380" s="31">
        <v>3.1270339191265375</v>
      </c>
      <c r="N380" s="31">
        <v>3.4</v>
      </c>
      <c r="O380" s="32">
        <f>O379*3/4+O383*1/4</f>
        <v>36.986516594597482</v>
      </c>
      <c r="P380" s="31">
        <f t="shared" si="10"/>
        <v>0.9284872584262408</v>
      </c>
      <c r="Q380" s="31">
        <f t="shared" si="11"/>
        <v>0.35760369881541487</v>
      </c>
    </row>
    <row r="381" spans="1:17" ht="15.75" x14ac:dyDescent="0.25">
      <c r="A381" s="2">
        <v>1582</v>
      </c>
      <c r="B381" s="31">
        <v>3.2338937249610771</v>
      </c>
      <c r="C381" s="31">
        <v>0.63421533007636821</v>
      </c>
      <c r="D381" s="31">
        <v>0.11899871329821821</v>
      </c>
      <c r="E381" s="31">
        <v>0.27756825018445996</v>
      </c>
      <c r="F381" s="31">
        <v>0.26289121012414129</v>
      </c>
      <c r="G381" s="31">
        <v>1.4315209141043046</v>
      </c>
      <c r="H381" s="31">
        <v>3.1206185064192025</v>
      </c>
      <c r="I381" s="31">
        <v>2.7444249543008215</v>
      </c>
      <c r="J381" s="31">
        <v>1.0686937861656092</v>
      </c>
      <c r="K381" s="31">
        <v>0.14378818580198052</v>
      </c>
      <c r="L381" s="31">
        <v>8.3577190960408707</v>
      </c>
      <c r="M381" s="31">
        <v>3.0829911878712344</v>
      </c>
      <c r="N381" s="31">
        <v>3.4</v>
      </c>
      <c r="O381" s="32">
        <f>O379*2/4+O383*2/4</f>
        <v>36.510968435508971</v>
      </c>
      <c r="P381" s="31">
        <f t="shared" si="10"/>
        <v>0.92953864929332852</v>
      </c>
      <c r="Q381" s="31">
        <f t="shared" si="11"/>
        <v>0.37230121136463712</v>
      </c>
    </row>
    <row r="382" spans="1:17" ht="15.75" x14ac:dyDescent="0.25">
      <c r="A382" s="2">
        <v>1583</v>
      </c>
      <c r="B382" s="31">
        <v>2.9527203525074177</v>
      </c>
      <c r="C382" s="31">
        <v>0.60778969132318617</v>
      </c>
      <c r="D382" s="31">
        <v>0.13298730604991776</v>
      </c>
      <c r="E382" s="31">
        <v>0.30757011252057448</v>
      </c>
      <c r="F382" s="31">
        <v>0.25249622469054595</v>
      </c>
      <c r="G382" s="31">
        <v>1.5855453162547677</v>
      </c>
      <c r="H382" s="31">
        <v>3.6026339164921963</v>
      </c>
      <c r="I382" s="31">
        <v>2.7212424649620024</v>
      </c>
      <c r="J382" s="31">
        <v>1.0354541700868312</v>
      </c>
      <c r="K382" s="31">
        <v>0.14378818580198052</v>
      </c>
      <c r="L382" s="31">
        <v>8.6105875322532732</v>
      </c>
      <c r="M382" s="31">
        <v>3.3252262097754031</v>
      </c>
      <c r="N382" s="31">
        <v>3.4</v>
      </c>
      <c r="O382" s="32">
        <f>O379*1/4+O383*3/4</f>
        <v>36.035420276420467</v>
      </c>
      <c r="P382" s="31">
        <f t="shared" si="10"/>
        <v>0.93405280018448855</v>
      </c>
      <c r="Q382" s="31">
        <f t="shared" si="11"/>
        <v>0.38885147904839151</v>
      </c>
    </row>
    <row r="383" spans="1:17" ht="15.75" x14ac:dyDescent="0.25">
      <c r="A383" s="2">
        <v>1584</v>
      </c>
      <c r="B383" s="31">
        <v>3.1049819396225486</v>
      </c>
      <c r="C383" s="31">
        <v>0.60778969132318617</v>
      </c>
      <c r="D383" s="31">
        <v>0.13630181849000764</v>
      </c>
      <c r="E383" s="31">
        <v>0.26981266672342363</v>
      </c>
      <c r="F383" s="31">
        <v>0.2623882551898073</v>
      </c>
      <c r="G383" s="31">
        <v>1.5130632446545496</v>
      </c>
      <c r="H383" s="31">
        <v>3.5573618664853064</v>
      </c>
      <c r="I383" s="31">
        <v>2.3967162339268966</v>
      </c>
      <c r="J383" s="31">
        <v>1.2618906878042087</v>
      </c>
      <c r="K383" s="31">
        <v>0.13698739323026607</v>
      </c>
      <c r="L383" s="31">
        <v>7.8923154204064376</v>
      </c>
      <c r="M383" s="31">
        <v>3.5234185004242682</v>
      </c>
      <c r="N383" s="31">
        <v>3.5</v>
      </c>
      <c r="O383" s="31">
        <v>35.559872117331956</v>
      </c>
      <c r="P383" s="31">
        <f t="shared" si="10"/>
        <v>0.91321837371254433</v>
      </c>
      <c r="Q383" s="31">
        <f t="shared" si="11"/>
        <v>0.37822210154433722</v>
      </c>
    </row>
    <row r="384" spans="1:17" ht="15.75" x14ac:dyDescent="0.25">
      <c r="A384" s="2">
        <v>1585</v>
      </c>
      <c r="B384" s="31">
        <v>2.9995938579555741</v>
      </c>
      <c r="C384" s="31">
        <v>0.92489735636137027</v>
      </c>
      <c r="D384" s="31">
        <v>0.13001017029487755</v>
      </c>
      <c r="E384" s="31">
        <v>0.42267929862648285</v>
      </c>
      <c r="F384" s="31">
        <v>0.26801107301648824</v>
      </c>
      <c r="G384" s="31">
        <v>1.5855453162547677</v>
      </c>
      <c r="H384" s="31">
        <v>3.1561130449829431</v>
      </c>
      <c r="I384" s="31">
        <v>2.807514478231361</v>
      </c>
      <c r="J384" s="31">
        <v>1.3692253502495284</v>
      </c>
      <c r="K384" s="31">
        <v>0.20013760996762264</v>
      </c>
      <c r="L384" s="31">
        <v>8.3679049998560195</v>
      </c>
      <c r="M384" s="31">
        <v>3.6115039629348749</v>
      </c>
      <c r="N384" s="31">
        <v>3.5</v>
      </c>
      <c r="O384" s="31">
        <v>35.559872117331956</v>
      </c>
      <c r="P384" s="31">
        <f t="shared" ref="P384:P447" si="13">(C384*C$7+E384*E$7+F384*F$7+G384*G$7+H384*H$7+I384*I$7+J384*J$7+K384*K$7+L384*L$7+M384*M$7+N384*N$7)/365</f>
        <v>1.1999413167395017</v>
      </c>
      <c r="Q384" s="31">
        <f t="shared" ref="Q384:Q447" si="14">(C384*C$6+D384*D$6+E384*E$6+F384*F$6+G384*G$6+H384*H$6+L384*L$6+M384*M$6+N384*N$6)/365</f>
        <v>0.4315894703002634</v>
      </c>
    </row>
    <row r="385" spans="1:17" ht="15.75" x14ac:dyDescent="0.25">
      <c r="A385" s="2">
        <v>1586</v>
      </c>
      <c r="B385" s="31">
        <v>3.1997442950686708</v>
      </c>
      <c r="C385" s="31">
        <v>1.2684306601527364</v>
      </c>
      <c r="D385" s="31">
        <v>0.15684901903122828</v>
      </c>
      <c r="E385" s="31">
        <v>0.52186912920710604</v>
      </c>
      <c r="F385" s="31">
        <v>0.38546264835524585</v>
      </c>
      <c r="G385" s="31">
        <v>1.7395697184052308</v>
      </c>
      <c r="H385" s="31">
        <v>3.4058727513935558</v>
      </c>
      <c r="I385" s="32">
        <f>AVERAGE(I384,I386)</f>
        <v>3.1946986044588241</v>
      </c>
      <c r="J385" s="31">
        <v>1.2690481637957052</v>
      </c>
      <c r="K385" s="31">
        <v>0.23025540564236111</v>
      </c>
      <c r="L385" s="31">
        <v>7.9631651638338425</v>
      </c>
      <c r="M385" s="31">
        <v>3.3692689410307066</v>
      </c>
      <c r="N385" s="31">
        <v>3.5</v>
      </c>
      <c r="O385" s="31">
        <v>41.486530753074788</v>
      </c>
      <c r="P385" s="31">
        <f t="shared" si="13"/>
        <v>1.4913921985989171</v>
      </c>
      <c r="Q385" s="31">
        <f t="shared" si="14"/>
        <v>0.50471188147128132</v>
      </c>
    </row>
    <row r="386" spans="1:17" ht="15.75" x14ac:dyDescent="0.25">
      <c r="A386" s="2">
        <v>1587</v>
      </c>
      <c r="B386" s="31">
        <v>3.5845785175798111</v>
      </c>
      <c r="C386" s="31">
        <v>0.58136405257000434</v>
      </c>
      <c r="D386" s="31">
        <v>0.21455276106075566</v>
      </c>
      <c r="E386" s="31">
        <v>0.28552792794710258</v>
      </c>
      <c r="F386" s="31">
        <v>0.39930769970180613</v>
      </c>
      <c r="G386" s="31">
        <v>1.6580273878549858</v>
      </c>
      <c r="H386" s="31">
        <v>4.0481064209967297</v>
      </c>
      <c r="I386" s="31">
        <v>3.5818827306862877</v>
      </c>
      <c r="J386" s="31">
        <v>1.8604941828604007</v>
      </c>
      <c r="K386" s="31">
        <v>0.13310122604642871</v>
      </c>
      <c r="L386" s="31">
        <v>7.2539819637329721</v>
      </c>
      <c r="M386" s="31">
        <v>3.655546694190178</v>
      </c>
      <c r="N386" s="31">
        <v>3.6</v>
      </c>
      <c r="O386" s="31">
        <v>44.389848876401508</v>
      </c>
      <c r="P386" s="31">
        <f t="shared" si="13"/>
        <v>0.93718562122185001</v>
      </c>
      <c r="Q386" s="31">
        <f t="shared" si="14"/>
        <v>0.42929308996248133</v>
      </c>
    </row>
    <row r="387" spans="1:17" ht="15.75" x14ac:dyDescent="0.25">
      <c r="A387" s="2">
        <v>1588</v>
      </c>
      <c r="B387" s="31">
        <v>3.3868893315363433</v>
      </c>
      <c r="C387" s="31">
        <v>0.58136405257000434</v>
      </c>
      <c r="D387" s="31">
        <v>0.16923895995251648</v>
      </c>
      <c r="E387" s="31">
        <v>0.27409864705715425</v>
      </c>
      <c r="F387" s="31">
        <v>0.25878336855994705</v>
      </c>
      <c r="G387" s="31">
        <v>1.6580273878549858</v>
      </c>
      <c r="H387" s="31">
        <v>3.5218070396167414</v>
      </c>
      <c r="I387" s="31">
        <v>2.7137557596429649</v>
      </c>
      <c r="J387" s="31">
        <v>1.3190755391965188</v>
      </c>
      <c r="K387" s="31">
        <v>0.13018660065855042</v>
      </c>
      <c r="L387" s="31">
        <v>7.7620350961310622</v>
      </c>
      <c r="M387" s="31">
        <v>4.1840594692538184</v>
      </c>
      <c r="N387" s="31">
        <v>3.6</v>
      </c>
      <c r="O387" s="31">
        <v>57.630838461520469</v>
      </c>
      <c r="P387" s="31">
        <f t="shared" si="13"/>
        <v>0.90933898740063601</v>
      </c>
      <c r="Q387" s="31">
        <f t="shared" si="14"/>
        <v>0.39593752028322149</v>
      </c>
    </row>
    <row r="388" spans="1:17" ht="15.75" x14ac:dyDescent="0.25">
      <c r="A388" s="2">
        <v>1589</v>
      </c>
      <c r="B388" s="31">
        <v>2.9258525222679101</v>
      </c>
      <c r="C388" s="31">
        <v>0.76634352384227833</v>
      </c>
      <c r="D388" s="31">
        <v>0.18440910392559343</v>
      </c>
      <c r="E388" s="31">
        <v>0.30838648972699928</v>
      </c>
      <c r="F388" s="31">
        <v>0.30616167034174618</v>
      </c>
      <c r="G388" s="31">
        <v>1.6580273878549858</v>
      </c>
      <c r="H388" s="31">
        <v>3.4864471929385745</v>
      </c>
      <c r="I388" s="31">
        <v>2.9780286792873767</v>
      </c>
      <c r="J388" s="31">
        <v>1.1888424969885889</v>
      </c>
      <c r="K388" s="31">
        <v>0.16613364710904555</v>
      </c>
      <c r="L388" s="31">
        <v>7.9195038167890015</v>
      </c>
      <c r="M388" s="31">
        <v>4.1179953723708627</v>
      </c>
      <c r="N388" s="31">
        <v>3.7</v>
      </c>
      <c r="O388" s="31">
        <v>52.657717781936682</v>
      </c>
      <c r="P388" s="31">
        <f t="shared" si="13"/>
        <v>1.0714946691672194</v>
      </c>
      <c r="Q388" s="31">
        <f t="shared" si="14"/>
        <v>0.43598256804695934</v>
      </c>
    </row>
    <row r="389" spans="1:17" ht="15.75" x14ac:dyDescent="0.25">
      <c r="A389" s="2">
        <v>1590</v>
      </c>
      <c r="B389" s="31">
        <v>3.402011583313203</v>
      </c>
      <c r="C389" s="31">
        <v>0.76634352384227833</v>
      </c>
      <c r="D389" s="31">
        <v>0.21100644550636988</v>
      </c>
      <c r="E389" s="31">
        <v>0.47533562844088773</v>
      </c>
      <c r="F389" s="31">
        <v>0.35413078600085962</v>
      </c>
      <c r="G389" s="31">
        <v>1.8120517900054489</v>
      </c>
      <c r="H389" s="31">
        <v>4.532230586075614</v>
      </c>
      <c r="I389" s="31">
        <v>3.8530943956364929</v>
      </c>
      <c r="J389" s="31">
        <v>1.4729116295228464</v>
      </c>
      <c r="K389" s="31">
        <v>0.25357240874538517</v>
      </c>
      <c r="L389" s="31">
        <v>8.1056192398254154</v>
      </c>
      <c r="M389" s="31">
        <v>3.8317176192113918</v>
      </c>
      <c r="N389" s="31">
        <v>3.7</v>
      </c>
      <c r="O389" s="31">
        <v>50.78676628209071</v>
      </c>
      <c r="P389" s="31">
        <f t="shared" si="13"/>
        <v>1.1726234369883186</v>
      </c>
      <c r="Q389" s="31">
        <f t="shared" si="14"/>
        <v>0.48095310175972938</v>
      </c>
    </row>
    <row r="390" spans="1:17" ht="15.75" x14ac:dyDescent="0.25">
      <c r="A390" s="2">
        <v>1591</v>
      </c>
      <c r="B390" s="31">
        <v>3.039913006792017</v>
      </c>
      <c r="C390" s="31">
        <v>0.58136405257000434</v>
      </c>
      <c r="D390" s="31">
        <v>0.2553355801132855</v>
      </c>
      <c r="E390" s="31">
        <v>0.33655150334865769</v>
      </c>
      <c r="F390" s="31">
        <v>0.51971900830683815</v>
      </c>
      <c r="G390" s="31">
        <v>1.884533861605667</v>
      </c>
      <c r="H390" s="31">
        <v>3.4708420194054095</v>
      </c>
      <c r="I390" s="31">
        <v>4.3347310405302206</v>
      </c>
      <c r="J390" s="31">
        <v>1.364650213764196</v>
      </c>
      <c r="K390" s="31">
        <v>0.15350360376157449</v>
      </c>
      <c r="L390" s="31">
        <v>7.9820682291657228</v>
      </c>
      <c r="M390" s="31">
        <v>4.0078885442326051</v>
      </c>
      <c r="N390" s="31">
        <v>3.7</v>
      </c>
      <c r="O390" s="31">
        <v>47.564791557798905</v>
      </c>
      <c r="P390" s="31">
        <f t="shared" si="13"/>
        <v>0.98551605219888061</v>
      </c>
      <c r="Q390" s="31">
        <f t="shared" si="14"/>
        <v>0.47621864688682231</v>
      </c>
    </row>
    <row r="391" spans="1:17" ht="15.75" x14ac:dyDescent="0.25">
      <c r="A391" s="2">
        <v>1592</v>
      </c>
      <c r="B391" s="31">
        <v>3.2663132383776863</v>
      </c>
      <c r="C391" s="31">
        <v>0.6870666075827323</v>
      </c>
      <c r="D391" s="31">
        <v>0.18764158499667047</v>
      </c>
      <c r="E391" s="31">
        <v>0.2785887216924911</v>
      </c>
      <c r="F391" s="31">
        <v>0.32013868639287402</v>
      </c>
      <c r="G391" s="31">
        <v>1.8120517900054489</v>
      </c>
      <c r="H391" s="31">
        <v>3.6345678620874784</v>
      </c>
      <c r="I391" s="32">
        <f>I390*2/3+I393*1/3</f>
        <v>3.8735999657837272</v>
      </c>
      <c r="J391" s="31">
        <v>1.6706940554330056</v>
      </c>
      <c r="K391" s="31">
        <v>0.13698739323026607</v>
      </c>
      <c r="L391" s="31">
        <v>7.8385475401920495</v>
      </c>
      <c r="M391" s="31">
        <v>3.8096962535837395</v>
      </c>
      <c r="N391" s="31">
        <v>3.8</v>
      </c>
      <c r="O391" s="31">
        <v>50.78676628209071</v>
      </c>
      <c r="P391" s="31">
        <f t="shared" si="13"/>
        <v>1.02724578255647</v>
      </c>
      <c r="Q391" s="31">
        <f t="shared" si="14"/>
        <v>0.42815899254537049</v>
      </c>
    </row>
    <row r="392" spans="1:17" ht="15.75" x14ac:dyDescent="0.25">
      <c r="A392" s="2">
        <v>1593</v>
      </c>
      <c r="B392" s="31">
        <v>3.4220880264421623</v>
      </c>
      <c r="C392" s="31">
        <v>0.76634352384227833</v>
      </c>
      <c r="D392" s="31">
        <v>0.14146561449263031</v>
      </c>
      <c r="E392" s="31">
        <v>0.32593859966513433</v>
      </c>
      <c r="F392" s="31">
        <v>0.27099958699721588</v>
      </c>
      <c r="G392" s="31">
        <v>1.8120517900054489</v>
      </c>
      <c r="H392" s="31">
        <v>3.4163243491749116</v>
      </c>
      <c r="I392" s="32">
        <f>I390*1/3+I393*2/3</f>
        <v>3.4124688910372343</v>
      </c>
      <c r="J392" s="31">
        <v>1.3355659600745609</v>
      </c>
      <c r="K392" s="31">
        <v>0.14961743657773713</v>
      </c>
      <c r="L392" s="31">
        <v>8.0691774844651292</v>
      </c>
      <c r="M392" s="31">
        <v>3.8977817160943462</v>
      </c>
      <c r="N392" s="31">
        <v>3.8</v>
      </c>
      <c r="O392" s="32">
        <f>AVERAGE(O391,O393)</f>
        <v>51.261097307547686</v>
      </c>
      <c r="P392" s="31">
        <f t="shared" si="13"/>
        <v>1.0811025860154664</v>
      </c>
      <c r="Q392" s="31">
        <f t="shared" si="14"/>
        <v>0.41380929275530903</v>
      </c>
    </row>
    <row r="393" spans="1:17" ht="15.75" x14ac:dyDescent="0.25">
      <c r="A393" s="2">
        <v>1594</v>
      </c>
      <c r="B393" s="31">
        <v>3.4288910464254831</v>
      </c>
      <c r="C393" s="31">
        <v>1.2420050213995544</v>
      </c>
      <c r="D393" s="31">
        <v>0.14717254595367948</v>
      </c>
      <c r="E393" s="31">
        <v>0.3620632910494353</v>
      </c>
      <c r="F393" s="31">
        <v>0.28158075966124613</v>
      </c>
      <c r="G393" s="31">
        <v>1.8120517900054489</v>
      </c>
      <c r="H393" s="31">
        <v>3.5002633951170119</v>
      </c>
      <c r="I393" s="31">
        <v>2.9513378162907413</v>
      </c>
      <c r="J393" s="31">
        <v>1.3053969126370462</v>
      </c>
      <c r="K393" s="31">
        <v>0.27397478646053214</v>
      </c>
      <c r="L393" s="31">
        <v>8.241748800458252</v>
      </c>
      <c r="M393" s="31">
        <v>3.2371407472647964</v>
      </c>
      <c r="N393" s="31">
        <v>3.9</v>
      </c>
      <c r="O393" s="31">
        <v>51.735428333004656</v>
      </c>
      <c r="P393" s="31">
        <f t="shared" si="13"/>
        <v>1.4844196982591198</v>
      </c>
      <c r="Q393" s="31">
        <f t="shared" si="14"/>
        <v>0.48058292448535489</v>
      </c>
    </row>
    <row r="394" spans="1:17" ht="15.75" x14ac:dyDescent="0.25">
      <c r="A394" s="2">
        <v>1595</v>
      </c>
      <c r="B394" s="31">
        <v>3.6970784469848605</v>
      </c>
      <c r="C394" s="31">
        <v>1.3212819376591005</v>
      </c>
      <c r="D394" s="31">
        <v>0.25860212417376871</v>
      </c>
      <c r="E394" s="31">
        <v>0.42778165616663838</v>
      </c>
      <c r="F394" s="31">
        <v>0.4404144858902283</v>
      </c>
      <c r="G394" s="31">
        <v>1.966076192155912</v>
      </c>
      <c r="H394" s="31">
        <v>3.6681418333615583</v>
      </c>
      <c r="I394" s="31">
        <v>5.087113435057363</v>
      </c>
      <c r="J394" s="31">
        <v>1.3355659600745609</v>
      </c>
      <c r="K394" s="31">
        <v>0.27397478646053214</v>
      </c>
      <c r="L394" s="31">
        <v>8.371520715754361</v>
      </c>
      <c r="M394" s="31">
        <v>3.9198030817219984</v>
      </c>
      <c r="N394" s="31">
        <v>3.9</v>
      </c>
      <c r="O394" s="31">
        <v>54.695739307301011</v>
      </c>
      <c r="P394" s="31">
        <f t="shared" si="13"/>
        <v>1.608761854207382</v>
      </c>
      <c r="Q394" s="31">
        <f t="shared" si="14"/>
        <v>0.57872489764887214</v>
      </c>
    </row>
    <row r="395" spans="1:17" ht="15.75" x14ac:dyDescent="0.25">
      <c r="A395" s="2">
        <v>1596</v>
      </c>
      <c r="B395" s="31">
        <v>3.6295036334183552</v>
      </c>
      <c r="C395" s="31">
        <v>1.7176665189568308</v>
      </c>
      <c r="D395" s="31">
        <v>0.25063750208135266</v>
      </c>
      <c r="E395" s="31">
        <v>0.71698328154265301</v>
      </c>
      <c r="F395" s="31">
        <v>0.38316369382133614</v>
      </c>
      <c r="G395" s="31">
        <v>1.966076192155912</v>
      </c>
      <c r="H395" s="31">
        <v>3.651354597731252</v>
      </c>
      <c r="I395" s="32">
        <f>AVERAGE(I394,I396)</f>
        <v>4.8190921600056438</v>
      </c>
      <c r="J395" s="31">
        <v>1.9005097547186773</v>
      </c>
      <c r="K395" s="31">
        <v>0.42942147381402462</v>
      </c>
      <c r="L395" s="31">
        <v>8.1364791897067317</v>
      </c>
      <c r="M395" s="31">
        <v>3.8317176192113918</v>
      </c>
      <c r="N395" s="31">
        <v>4</v>
      </c>
      <c r="O395" s="31">
        <v>56.387404798482457</v>
      </c>
      <c r="P395" s="31">
        <f t="shared" si="13"/>
        <v>1.990095521321624</v>
      </c>
      <c r="Q395" s="31">
        <f t="shared" si="14"/>
        <v>0.63923634358622106</v>
      </c>
    </row>
    <row r="396" spans="1:17" ht="15.75" x14ac:dyDescent="0.25">
      <c r="A396" s="2">
        <v>1597</v>
      </c>
      <c r="B396" s="31">
        <v>3.3881799822250027</v>
      </c>
      <c r="C396" s="31">
        <v>1.4798357701781926</v>
      </c>
      <c r="D396" s="31">
        <v>0.29635814742523081</v>
      </c>
      <c r="E396" s="31">
        <v>0.54044171065327207</v>
      </c>
      <c r="F396" s="31">
        <v>0.55264911969891917</v>
      </c>
      <c r="G396" s="31">
        <v>2.0385582637561299</v>
      </c>
      <c r="H396" s="31">
        <v>4.5580924854384897</v>
      </c>
      <c r="I396" s="31">
        <v>4.5510708849539236</v>
      </c>
      <c r="J396" s="31">
        <v>1.8234733969321779</v>
      </c>
      <c r="K396" s="31">
        <v>0.33809654499384773</v>
      </c>
      <c r="L396" s="31">
        <v>9.160617182958255</v>
      </c>
      <c r="M396" s="31">
        <v>4.2941662973920769</v>
      </c>
      <c r="N396" s="31">
        <v>4</v>
      </c>
      <c r="O396" s="31">
        <v>55.523247914516482</v>
      </c>
      <c r="P396" s="31">
        <f t="shared" si="13"/>
        <v>1.8020553769872372</v>
      </c>
      <c r="Q396" s="31">
        <f t="shared" si="14"/>
        <v>0.65884739019584904</v>
      </c>
    </row>
    <row r="397" spans="1:17" ht="15.75" x14ac:dyDescent="0.25">
      <c r="A397" s="2">
        <v>1598</v>
      </c>
      <c r="B397" s="31">
        <v>3.5936805451932541</v>
      </c>
      <c r="C397" s="31">
        <v>0.97774863386773447</v>
      </c>
      <c r="D397" s="31">
        <v>0.23586619654135982</v>
      </c>
      <c r="E397" s="31">
        <v>0.31287656436233618</v>
      </c>
      <c r="F397" s="31">
        <v>0.49372727847749287</v>
      </c>
      <c r="G397" s="31">
        <v>2.1925826659065932</v>
      </c>
      <c r="H397" s="31">
        <v>3.9465991027734484</v>
      </c>
      <c r="I397" s="31">
        <v>3.7459811223758748</v>
      </c>
      <c r="J397" s="31">
        <v>2.1155950959096006</v>
      </c>
      <c r="K397" s="31">
        <v>0.23802774001003582</v>
      </c>
      <c r="L397" s="31">
        <v>8.0772426206368753</v>
      </c>
      <c r="M397" s="31">
        <v>4.4703372224132902</v>
      </c>
      <c r="N397" s="31">
        <v>4.0999999999999996</v>
      </c>
      <c r="O397" s="31">
        <v>46.763912936930829</v>
      </c>
      <c r="P397" s="31">
        <f t="shared" si="13"/>
        <v>1.34860649776811</v>
      </c>
      <c r="Q397" s="31">
        <f t="shared" si="14"/>
        <v>0.52262709876271607</v>
      </c>
    </row>
    <row r="398" spans="1:17" ht="15.75" x14ac:dyDescent="0.25">
      <c r="A398" s="2">
        <v>1599</v>
      </c>
      <c r="B398" s="31">
        <v>2.7816211322023605</v>
      </c>
      <c r="C398" s="31">
        <v>1.1363024663868264</v>
      </c>
      <c r="D398" s="31">
        <v>0.18258442712499878</v>
      </c>
      <c r="E398" s="31">
        <v>0.30491688659969357</v>
      </c>
      <c r="F398" s="31">
        <v>0.3065099741341078</v>
      </c>
      <c r="G398" s="31">
        <v>2.1925826659065932</v>
      </c>
      <c r="H398" s="31">
        <v>4.0793808376068084</v>
      </c>
      <c r="I398" s="31">
        <v>3.8530943956364929</v>
      </c>
      <c r="J398" s="31">
        <v>1.370037541673182</v>
      </c>
      <c r="K398" s="31">
        <v>0.22734078025448398</v>
      </c>
      <c r="L398" s="31">
        <v>8.1257623740675715</v>
      </c>
      <c r="M398" s="31">
        <v>4.3161876630197282</v>
      </c>
      <c r="N398" s="31">
        <v>4.0999999999999996</v>
      </c>
      <c r="O398" s="31">
        <v>46.763912936930829</v>
      </c>
      <c r="P398" s="31">
        <f t="shared" si="13"/>
        <v>1.4386219825911786</v>
      </c>
      <c r="Q398" s="31">
        <f t="shared" si="14"/>
        <v>0.49747152411956402</v>
      </c>
    </row>
    <row r="399" spans="1:17" ht="15.75" x14ac:dyDescent="0.25">
      <c r="A399" s="2">
        <v>1600</v>
      </c>
      <c r="B399" s="31">
        <v>3.5632850948673673</v>
      </c>
      <c r="C399" s="31">
        <v>1.0570255501272805</v>
      </c>
      <c r="D399" s="31">
        <v>0.15365313324070726</v>
      </c>
      <c r="E399" s="31">
        <v>0.47186602531358202</v>
      </c>
      <c r="F399" s="31">
        <v>0.31990539033723775</v>
      </c>
      <c r="G399" s="31">
        <v>2.1925826659065932</v>
      </c>
      <c r="H399" s="31">
        <v>4.0458684370055247</v>
      </c>
      <c r="I399" s="31">
        <v>3.8530943956364929</v>
      </c>
      <c r="J399" s="31">
        <v>1.7970512769483169</v>
      </c>
      <c r="K399" s="31">
        <v>0.27883249544032851</v>
      </c>
      <c r="L399" s="31">
        <v>7.7542226610105249</v>
      </c>
      <c r="M399" s="31">
        <v>4.8887431693386718</v>
      </c>
      <c r="N399" s="31">
        <v>4.2</v>
      </c>
      <c r="O399" s="31">
        <v>51.191106428482875</v>
      </c>
      <c r="P399" s="31">
        <f t="shared" si="13"/>
        <v>1.4238799056151861</v>
      </c>
      <c r="Q399" s="31">
        <f t="shared" si="14"/>
        <v>0.48372497782455748</v>
      </c>
    </row>
    <row r="400" spans="1:17" ht="15.75" x14ac:dyDescent="0.25">
      <c r="A400" s="2">
        <v>1601</v>
      </c>
      <c r="B400" s="31">
        <v>3.3068666729885052</v>
      </c>
      <c r="C400" s="31">
        <v>0.84391556018226421</v>
      </c>
      <c r="D400" s="31">
        <v>0.27723870838169512</v>
      </c>
      <c r="E400" s="31">
        <v>0.44637398867425016</v>
      </c>
      <c r="F400" s="31">
        <v>0.43207687104301784</v>
      </c>
      <c r="G400" s="31">
        <v>2.0429422600222722</v>
      </c>
      <c r="H400" s="31">
        <v>4.2570798294000607</v>
      </c>
      <c r="I400" s="31">
        <v>3.7292822257418639</v>
      </c>
      <c r="J400" s="31">
        <v>1.8470436981156697</v>
      </c>
      <c r="K400" s="31">
        <v>0.21906700495986173</v>
      </c>
      <c r="L400" s="31">
        <v>7.6472321524254756</v>
      </c>
      <c r="M400" s="31">
        <v>4.5179317868343434</v>
      </c>
      <c r="N400" s="31">
        <v>4.2</v>
      </c>
      <c r="O400" s="31">
        <v>46.706252029513578</v>
      </c>
      <c r="P400" s="31">
        <f t="shared" si="13"/>
        <v>1.2326020865315768</v>
      </c>
      <c r="Q400" s="31">
        <f t="shared" si="14"/>
        <v>0.53025266713020192</v>
      </c>
    </row>
    <row r="401" spans="1:17" ht="15.75" x14ac:dyDescent="0.25">
      <c r="A401" s="2">
        <v>1602</v>
      </c>
      <c r="B401" s="31">
        <v>3.0680896883920377</v>
      </c>
      <c r="C401" s="31">
        <v>0.86948875897566613</v>
      </c>
      <c r="D401" s="31">
        <v>0.12871400120975396</v>
      </c>
      <c r="E401" s="31">
        <v>0.28658790157802522</v>
      </c>
      <c r="F401" s="31">
        <v>0.42897580324433948</v>
      </c>
      <c r="G401" s="31">
        <v>1.9026543795057211</v>
      </c>
      <c r="H401" s="31">
        <v>4.513913154981088</v>
      </c>
      <c r="I401" s="31">
        <v>3.8759848384070508</v>
      </c>
      <c r="J401" s="31">
        <v>1.5513357901728864</v>
      </c>
      <c r="K401" s="31">
        <v>0.17111671632057923</v>
      </c>
      <c r="L401" s="31">
        <v>8.3652211550377267</v>
      </c>
      <c r="M401" s="31">
        <v>3.6654918270542787</v>
      </c>
      <c r="N401" s="31">
        <v>4.2</v>
      </c>
      <c r="O401" s="32">
        <f>AVERAGE(O400,O402)</f>
        <v>45.700187865237368</v>
      </c>
      <c r="P401" s="31">
        <f t="shared" si="13"/>
        <v>1.2116650489680121</v>
      </c>
      <c r="Q401" s="31">
        <f t="shared" si="14"/>
        <v>0.44426926793977611</v>
      </c>
    </row>
    <row r="402" spans="1:17" ht="15.75" x14ac:dyDescent="0.25">
      <c r="A402" s="2">
        <v>1603</v>
      </c>
      <c r="B402" s="31">
        <v>3.3037068190999457</v>
      </c>
      <c r="C402" s="31">
        <v>0.92063515656247008</v>
      </c>
      <c r="D402" s="31">
        <v>0.13404611709845929</v>
      </c>
      <c r="E402" s="31">
        <v>0.31621449374667016</v>
      </c>
      <c r="F402" s="31">
        <v>0.30056153688075016</v>
      </c>
      <c r="G402" s="31">
        <v>1.8237424467151613</v>
      </c>
      <c r="H402" s="31">
        <v>4.0222298551058913</v>
      </c>
      <c r="I402" s="31">
        <v>3.3071036706565091</v>
      </c>
      <c r="J402" s="31">
        <v>1.5189242589167771</v>
      </c>
      <c r="K402" s="31">
        <v>0.15795389198822637</v>
      </c>
      <c r="L402" s="31">
        <v>7.8017242911205518</v>
      </c>
      <c r="M402" s="31">
        <v>3.3671378411312558</v>
      </c>
      <c r="N402" s="31">
        <v>4.2</v>
      </c>
      <c r="O402" s="31">
        <v>44.694123700961157</v>
      </c>
      <c r="P402" s="31">
        <f t="shared" si="13"/>
        <v>1.2042386973706851</v>
      </c>
      <c r="Q402" s="31">
        <f t="shared" si="14"/>
        <v>0.43137843060925946</v>
      </c>
    </row>
    <row r="403" spans="1:17" ht="15.75" x14ac:dyDescent="0.25">
      <c r="A403" s="2">
        <v>1604</v>
      </c>
      <c r="B403" s="31">
        <v>3.43317028825573</v>
      </c>
      <c r="C403" s="31">
        <v>0.99735475294267584</v>
      </c>
      <c r="D403" s="31">
        <v>0.16587954595642812</v>
      </c>
      <c r="E403" s="31">
        <v>0.38257806020443474</v>
      </c>
      <c r="F403" s="31">
        <v>0.30798390177504759</v>
      </c>
      <c r="G403" s="31">
        <v>2.0429422600222722</v>
      </c>
      <c r="H403" s="31">
        <v>3.6645899234926533</v>
      </c>
      <c r="I403" s="31">
        <v>4.0651668284273637</v>
      </c>
      <c r="J403" s="31">
        <v>1.1653615239977846</v>
      </c>
      <c r="K403" s="31">
        <v>0.19744236498528384</v>
      </c>
      <c r="L403" s="31">
        <v>8.3252475588976722</v>
      </c>
      <c r="M403" s="31">
        <v>4.4753097888453404</v>
      </c>
      <c r="N403" s="31">
        <v>4.2</v>
      </c>
      <c r="O403" s="31">
        <v>45.13888328451042</v>
      </c>
      <c r="P403" s="31">
        <f t="shared" si="13"/>
        <v>1.3170720767725217</v>
      </c>
      <c r="Q403" s="31">
        <f t="shared" si="14"/>
        <v>0.47586961923617122</v>
      </c>
    </row>
    <row r="404" spans="1:17" ht="15.75" x14ac:dyDescent="0.25">
      <c r="A404" s="2">
        <v>1605</v>
      </c>
      <c r="B404" s="31">
        <v>3.4629717806890166</v>
      </c>
      <c r="C404" s="31">
        <v>0.86948875897566613</v>
      </c>
      <c r="D404" s="31">
        <v>0.17559670173485753</v>
      </c>
      <c r="E404" s="31">
        <v>0.37744278422853628</v>
      </c>
      <c r="F404" s="31">
        <v>0.27665092547861569</v>
      </c>
      <c r="G404" s="31">
        <v>2.1218541928128318</v>
      </c>
      <c r="H404" s="31">
        <v>4.1127480861510399</v>
      </c>
      <c r="I404" s="31">
        <v>3.2428831082884413</v>
      </c>
      <c r="J404" s="31">
        <v>1.3360872233289114</v>
      </c>
      <c r="K404" s="31">
        <v>0.21154539105566042</v>
      </c>
      <c r="L404" s="31">
        <v>7.6564296520625916</v>
      </c>
      <c r="M404" s="31">
        <v>3.9851568119718035</v>
      </c>
      <c r="N404" s="31">
        <v>4.2</v>
      </c>
      <c r="O404" s="31">
        <v>34.79622946311386</v>
      </c>
      <c r="P404" s="31">
        <f t="shared" si="13"/>
        <v>1.2183369239721045</v>
      </c>
      <c r="Q404" s="31">
        <f t="shared" si="14"/>
        <v>0.45631322904457078</v>
      </c>
    </row>
    <row r="405" spans="1:17" ht="15.75" x14ac:dyDescent="0.25">
      <c r="A405" s="2">
        <v>1606</v>
      </c>
      <c r="B405" s="31">
        <v>3.6376218003972118</v>
      </c>
      <c r="C405" s="31">
        <v>0.99735475294267584</v>
      </c>
      <c r="D405" s="31">
        <v>0.17982908970579378</v>
      </c>
      <c r="E405" s="31">
        <v>0.29409330492741531</v>
      </c>
      <c r="F405" s="31">
        <v>0.32012178920197976</v>
      </c>
      <c r="G405" s="31">
        <v>2.0429422600222722</v>
      </c>
      <c r="H405" s="31">
        <v>4.34564606460268</v>
      </c>
      <c r="I405" s="31">
        <v>3.0023243810722673</v>
      </c>
      <c r="J405" s="31">
        <v>1.4831635791017967</v>
      </c>
      <c r="K405" s="31">
        <v>0.19744236498528384</v>
      </c>
      <c r="L405" s="31">
        <v>8.5132329642161615</v>
      </c>
      <c r="M405" s="31">
        <v>3.8786018169992951</v>
      </c>
      <c r="N405" s="31">
        <v>4.2</v>
      </c>
      <c r="O405" s="31">
        <v>45.13888328451042</v>
      </c>
      <c r="P405" s="31">
        <f t="shared" si="13"/>
        <v>1.3082921348053989</v>
      </c>
      <c r="Q405" s="31">
        <f t="shared" si="14"/>
        <v>0.48328729896111722</v>
      </c>
    </row>
    <row r="406" spans="1:17" ht="15.75" x14ac:dyDescent="0.25">
      <c r="A406" s="2">
        <v>1607</v>
      </c>
      <c r="B406" s="31">
        <v>3.8439178372011087</v>
      </c>
      <c r="C406" s="31">
        <v>1.3809527348437054</v>
      </c>
      <c r="D406" s="31">
        <v>0.17770109517432175</v>
      </c>
      <c r="E406" s="31">
        <v>0.40726688701163888</v>
      </c>
      <c r="F406" s="31">
        <v>0.33236691177947619</v>
      </c>
      <c r="G406" s="31">
        <v>2.1218541928128318</v>
      </c>
      <c r="H406" s="31">
        <v>4.2675053919278065</v>
      </c>
      <c r="I406" s="31">
        <v>3.4667854536259073</v>
      </c>
      <c r="J406" s="31">
        <v>1.4560617504611684</v>
      </c>
      <c r="K406" s="31">
        <v>0.217186601483812</v>
      </c>
      <c r="L406" s="31">
        <v>8.3996645642865584</v>
      </c>
      <c r="M406" s="31">
        <v>4.0277788099608065</v>
      </c>
      <c r="N406" s="31">
        <v>4.2</v>
      </c>
      <c r="O406" s="31">
        <v>45.261239776355822</v>
      </c>
      <c r="P406" s="31">
        <f t="shared" si="13"/>
        <v>1.615883794597845</v>
      </c>
      <c r="Q406" s="31">
        <f t="shared" si="14"/>
        <v>0.53929249187246997</v>
      </c>
    </row>
    <row r="407" spans="1:17" ht="15.75" x14ac:dyDescent="0.25">
      <c r="A407" s="2">
        <v>1608</v>
      </c>
      <c r="B407" s="31">
        <v>3.6602341346472307</v>
      </c>
      <c r="C407" s="31">
        <v>1.3042331384634991</v>
      </c>
      <c r="D407" s="31">
        <v>0.18118124760114537</v>
      </c>
      <c r="E407" s="31">
        <v>0.51095995960189611</v>
      </c>
      <c r="F407" s="31">
        <v>0.37260076624374167</v>
      </c>
      <c r="G407" s="31">
        <v>2.1218541928128318</v>
      </c>
      <c r="H407" s="31">
        <v>4.5762159240864486</v>
      </c>
      <c r="I407" s="31">
        <v>3.4667854536259073</v>
      </c>
      <c r="J407" s="31">
        <v>1.6773587101967837</v>
      </c>
      <c r="K407" s="31">
        <v>0.29898415269200035</v>
      </c>
      <c r="L407" s="31">
        <v>8.0227942564727019</v>
      </c>
      <c r="M407" s="31">
        <v>4.1130228059388134</v>
      </c>
      <c r="N407" s="31">
        <v>4.2</v>
      </c>
      <c r="O407" s="31">
        <v>42.869131957277901</v>
      </c>
      <c r="P407" s="31">
        <f t="shared" si="13"/>
        <v>1.613692267179871</v>
      </c>
      <c r="Q407" s="31">
        <f t="shared" si="14"/>
        <v>0.54147244876471901</v>
      </c>
    </row>
    <row r="408" spans="1:17" ht="15.75" x14ac:dyDescent="0.25">
      <c r="A408" s="2">
        <v>1609</v>
      </c>
      <c r="B408" s="31">
        <v>3.1710098967891573</v>
      </c>
      <c r="C408" s="31">
        <v>1.0229279517360779</v>
      </c>
      <c r="D408" s="31">
        <v>0.21363157051341855</v>
      </c>
      <c r="E408" s="31">
        <v>0.3748751462405871</v>
      </c>
      <c r="F408" s="31">
        <v>0.43382599244823261</v>
      </c>
      <c r="G408" s="31">
        <v>2.341054006119943</v>
      </c>
      <c r="H408" s="31">
        <v>4.6108279481134451</v>
      </c>
      <c r="I408" s="31">
        <v>2.9851105530642812</v>
      </c>
      <c r="J408" s="31">
        <v>1.5804100835390391</v>
      </c>
      <c r="K408" s="31">
        <v>0.25197406579074277</v>
      </c>
      <c r="L408" s="31">
        <v>8.5013397798050967</v>
      </c>
      <c r="M408" s="31">
        <v>4.3048217968893274</v>
      </c>
      <c r="N408" s="31">
        <v>4.2</v>
      </c>
      <c r="O408" s="31">
        <v>45.735007456674062</v>
      </c>
      <c r="P408" s="31">
        <f t="shared" si="13"/>
        <v>1.3966996723874012</v>
      </c>
      <c r="Q408" s="31">
        <f t="shared" si="14"/>
        <v>0.52908931178066254</v>
      </c>
    </row>
    <row r="409" spans="1:17" ht="15.75" x14ac:dyDescent="0.25">
      <c r="A409" s="2">
        <v>1610</v>
      </c>
      <c r="B409" s="31">
        <v>3.7689185991375473</v>
      </c>
      <c r="C409" s="31">
        <v>1.0740743493228819</v>
      </c>
      <c r="D409" s="31">
        <v>0.19852060498551383</v>
      </c>
      <c r="E409" s="31">
        <v>0.37408510378275661</v>
      </c>
      <c r="F409" s="31">
        <v>0.42887200366021067</v>
      </c>
      <c r="G409" s="31">
        <v>2.341054006119943</v>
      </c>
      <c r="H409" s="31">
        <v>3.9553474143593967</v>
      </c>
      <c r="I409" s="31">
        <v>3.6256507243465474</v>
      </c>
      <c r="J409" s="31">
        <v>1.3297000093420344</v>
      </c>
      <c r="K409" s="31">
        <v>0.20214337367540933</v>
      </c>
      <c r="L409" s="31">
        <v>8.0523564252507605</v>
      </c>
      <c r="M409" s="31">
        <v>4.9441517667243762</v>
      </c>
      <c r="N409" s="31">
        <v>4.2</v>
      </c>
      <c r="O409" s="31">
        <v>40.326266553051106</v>
      </c>
      <c r="P409" s="31">
        <f t="shared" si="13"/>
        <v>1.4037914683478014</v>
      </c>
      <c r="Q409" s="31">
        <f t="shared" si="14"/>
        <v>0.51725916798705784</v>
      </c>
    </row>
    <row r="410" spans="1:17" ht="15.75" x14ac:dyDescent="0.25">
      <c r="A410" s="2">
        <v>1611</v>
      </c>
      <c r="B410" s="31">
        <v>3.8605208769284234</v>
      </c>
      <c r="C410" s="31">
        <v>1.3553795360503031</v>
      </c>
      <c r="D410" s="31">
        <v>0.20373474908308203</v>
      </c>
      <c r="E410" s="31">
        <v>0.5263657875295914</v>
      </c>
      <c r="F410" s="31">
        <v>0.35435474456112215</v>
      </c>
      <c r="G410" s="31">
        <v>2.341054006119943</v>
      </c>
      <c r="H410" s="31">
        <v>4.473573093858267</v>
      </c>
      <c r="I410" s="31">
        <v>3.8759848384070508</v>
      </c>
      <c r="J410" s="31">
        <v>1.5879618838224767</v>
      </c>
      <c r="K410" s="31">
        <v>0.23881124145839105</v>
      </c>
      <c r="L410" s="31">
        <v>8.3006827647195589</v>
      </c>
      <c r="M410" s="31">
        <v>4.1769558029223175</v>
      </c>
      <c r="N410" s="31">
        <v>4.2</v>
      </c>
      <c r="O410" s="31">
        <v>38.252886908220184</v>
      </c>
      <c r="P410" s="31">
        <f t="shared" si="13"/>
        <v>1.6438019981217555</v>
      </c>
      <c r="Q410" s="31">
        <f t="shared" si="14"/>
        <v>0.56626405672817048</v>
      </c>
    </row>
    <row r="411" spans="1:17" ht="15.75" x14ac:dyDescent="0.25">
      <c r="A411" s="2">
        <v>1612</v>
      </c>
      <c r="B411" s="31">
        <v>3.6236366339452108</v>
      </c>
      <c r="C411" s="31">
        <v>1.2275135420832934</v>
      </c>
      <c r="D411" s="31">
        <v>0.27718021718526481</v>
      </c>
      <c r="E411" s="31">
        <v>0.70649546791495255</v>
      </c>
      <c r="F411" s="31">
        <v>0.46881231852910293</v>
      </c>
      <c r="G411" s="31">
        <v>2.341054006119943</v>
      </c>
      <c r="H411" s="31">
        <v>4.6244545976208151</v>
      </c>
      <c r="I411" s="31">
        <v>3.0918103166769701</v>
      </c>
      <c r="J411" s="31">
        <v>1.9868934923752777</v>
      </c>
      <c r="K411" s="31">
        <v>0.2745389075033467</v>
      </c>
      <c r="L411" s="31">
        <v>8.7814081139316666</v>
      </c>
      <c r="M411" s="31">
        <v>4.3474437948783313</v>
      </c>
      <c r="N411" s="31">
        <v>4.2</v>
      </c>
      <c r="O411" s="31">
        <v>47.362796291465614</v>
      </c>
      <c r="P411" s="31">
        <f t="shared" si="13"/>
        <v>1.5932806033296687</v>
      </c>
      <c r="Q411" s="31">
        <f t="shared" si="14"/>
        <v>0.62435160737409323</v>
      </c>
    </row>
    <row r="412" spans="1:17" ht="15.75" x14ac:dyDescent="0.25">
      <c r="A412" s="2">
        <v>1613</v>
      </c>
      <c r="B412" s="31">
        <v>3.3367761509135123</v>
      </c>
      <c r="C412" s="31">
        <v>1.3553795360503031</v>
      </c>
      <c r="D412" s="31">
        <v>0.23630631260266988</v>
      </c>
      <c r="E412" s="31">
        <v>0.48034581436096302</v>
      </c>
      <c r="F412" s="31">
        <v>0.46708418759460157</v>
      </c>
      <c r="G412" s="31">
        <v>2.341054006119943</v>
      </c>
      <c r="H412" s="31">
        <v>4.632026397385907</v>
      </c>
      <c r="I412" s="31">
        <v>3.6770830277519866</v>
      </c>
      <c r="J412" s="31">
        <v>1.6343388670404451</v>
      </c>
      <c r="K412" s="31">
        <v>0.28676153009767352</v>
      </c>
      <c r="L412" s="31">
        <v>8.4615364637527417</v>
      </c>
      <c r="M412" s="31">
        <v>4.2621997989003244</v>
      </c>
      <c r="N412" s="31">
        <v>4.2</v>
      </c>
      <c r="O412" s="31">
        <v>45.735922165970258</v>
      </c>
      <c r="P412" s="31">
        <f t="shared" si="13"/>
        <v>1.6752483990087677</v>
      </c>
      <c r="Q412" s="31">
        <f t="shared" si="14"/>
        <v>0.59374316275734307</v>
      </c>
    </row>
    <row r="413" spans="1:17" ht="15.75" x14ac:dyDescent="0.25">
      <c r="A413" s="2">
        <v>1614</v>
      </c>
      <c r="B413" s="31">
        <v>3.8400182399767302</v>
      </c>
      <c r="C413" s="31">
        <v>1.1507939457030876</v>
      </c>
      <c r="D413" s="31">
        <v>0.25649544295443993</v>
      </c>
      <c r="E413" s="31">
        <v>0.45921217861399632</v>
      </c>
      <c r="F413" s="31">
        <v>0.4634425896428071</v>
      </c>
      <c r="G413" s="31">
        <v>2.341054006119943</v>
      </c>
      <c r="H413" s="31">
        <v>4.7069514087269937</v>
      </c>
      <c r="I413" s="31">
        <v>3.7292822257418639</v>
      </c>
      <c r="J413" s="31">
        <v>1.6771037710487</v>
      </c>
      <c r="K413" s="31">
        <v>0.27735951271742249</v>
      </c>
      <c r="L413" s="31">
        <v>9.2580160128341813</v>
      </c>
      <c r="M413" s="31">
        <v>4.7736637747683632</v>
      </c>
      <c r="N413" s="31">
        <v>4.2</v>
      </c>
      <c r="O413" s="31">
        <v>52.28392864419839</v>
      </c>
      <c r="P413" s="31">
        <f t="shared" si="13"/>
        <v>1.537133494553522</v>
      </c>
      <c r="Q413" s="31">
        <f t="shared" si="14"/>
        <v>0.59101435931246582</v>
      </c>
    </row>
    <row r="414" spans="1:17" ht="15.75" x14ac:dyDescent="0.25">
      <c r="A414" s="2">
        <v>1615</v>
      </c>
      <c r="B414" s="31">
        <v>3.2857571636075624</v>
      </c>
      <c r="C414" s="31">
        <v>1.2275135420832934</v>
      </c>
      <c r="D414" s="31">
        <v>0.26391336810974436</v>
      </c>
      <c r="E414" s="31">
        <v>0.65376013385476472</v>
      </c>
      <c r="F414" s="31">
        <v>0.44883597744518872</v>
      </c>
      <c r="G414" s="31">
        <v>2.341054006119943</v>
      </c>
      <c r="H414" s="31">
        <v>4.7350081088550739</v>
      </c>
      <c r="I414" s="31">
        <v>4.4193020764276678</v>
      </c>
      <c r="J414" s="31">
        <v>1.6529479992022063</v>
      </c>
      <c r="K414" s="31">
        <v>0.2830007231455729</v>
      </c>
      <c r="L414" s="31">
        <v>8.5955512441986013</v>
      </c>
      <c r="M414" s="31">
        <v>5.0293957627023831</v>
      </c>
      <c r="N414" s="31">
        <v>4.2</v>
      </c>
      <c r="O414" s="31">
        <v>48.09008544925458</v>
      </c>
      <c r="P414" s="31">
        <f t="shared" si="13"/>
        <v>1.6111547839676252</v>
      </c>
      <c r="Q414" s="31">
        <f t="shared" si="14"/>
        <v>0.61169677306632997</v>
      </c>
    </row>
    <row r="415" spans="1:17" ht="15.75" x14ac:dyDescent="0.25">
      <c r="A415" s="2">
        <v>1616</v>
      </c>
      <c r="B415" s="31">
        <v>3.569826933418065</v>
      </c>
      <c r="C415" s="31">
        <v>1.3298063372569013</v>
      </c>
      <c r="D415" s="31">
        <v>0.31424215978755482</v>
      </c>
      <c r="E415" s="31">
        <v>0.39877393058996069</v>
      </c>
      <c r="F415" s="31">
        <v>0.56093751319705298</v>
      </c>
      <c r="G415" s="31">
        <v>2.341054006119943</v>
      </c>
      <c r="H415" s="31">
        <v>4.5706089211586258</v>
      </c>
      <c r="I415" s="31">
        <v>3.7292822257418639</v>
      </c>
      <c r="J415" s="31">
        <v>1.6963033101404108</v>
      </c>
      <c r="K415" s="31">
        <v>0.23505043450629037</v>
      </c>
      <c r="L415" s="31">
        <v>7.8950957236759427</v>
      </c>
      <c r="M415" s="31">
        <v>4.7097307777848592</v>
      </c>
      <c r="N415" s="31">
        <v>4.2</v>
      </c>
      <c r="O415" s="31">
        <v>45.261239776355822</v>
      </c>
      <c r="P415" s="31">
        <f t="shared" si="13"/>
        <v>1.6278044395413218</v>
      </c>
      <c r="Q415" s="31">
        <f t="shared" si="14"/>
        <v>0.62824393556561597</v>
      </c>
    </row>
    <row r="416" spans="1:17" ht="15.75" x14ac:dyDescent="0.25">
      <c r="A416" s="2">
        <v>1617</v>
      </c>
      <c r="B416" s="31">
        <v>3.7671589250676263</v>
      </c>
      <c r="C416" s="31">
        <v>1.3553795360503031</v>
      </c>
      <c r="D416" s="31">
        <v>0.20156136948010928</v>
      </c>
      <c r="E416" s="31">
        <v>0.35630914848156958</v>
      </c>
      <c r="F416" s="31">
        <v>0.38590897077422059</v>
      </c>
      <c r="G416" s="31">
        <v>2.341054006119943</v>
      </c>
      <c r="H416" s="31">
        <v>4.5207614370102256</v>
      </c>
      <c r="I416" s="31">
        <v>3.5354436102818974</v>
      </c>
      <c r="J416" s="31">
        <v>1.4643103194374636</v>
      </c>
      <c r="K416" s="31">
        <v>0.23034942581616369</v>
      </c>
      <c r="L416" s="31">
        <v>7.8032847920236659</v>
      </c>
      <c r="M416" s="31">
        <v>4.4539987898508393</v>
      </c>
      <c r="N416" s="31">
        <v>4.2</v>
      </c>
      <c r="O416" s="31">
        <v>36.948240658582236</v>
      </c>
      <c r="P416" s="31">
        <f t="shared" si="13"/>
        <v>1.619229259147543</v>
      </c>
      <c r="Q416" s="31">
        <f t="shared" si="14"/>
        <v>0.54804404130723905</v>
      </c>
    </row>
    <row r="417" spans="1:17" ht="15.75" x14ac:dyDescent="0.25">
      <c r="A417" s="2">
        <v>1618</v>
      </c>
      <c r="B417" s="31">
        <v>3.6217419674841249</v>
      </c>
      <c r="C417" s="31">
        <v>1.0229279517360779</v>
      </c>
      <c r="D417" s="31">
        <v>0.19717958218521403</v>
      </c>
      <c r="E417" s="31">
        <v>0.33083027921653496</v>
      </c>
      <c r="F417" s="31">
        <v>0.29916687098235822</v>
      </c>
      <c r="G417" s="31">
        <v>2.341054006119943</v>
      </c>
      <c r="H417" s="31">
        <v>4.4430293915116508</v>
      </c>
      <c r="I417" s="31">
        <v>4.2459295979978444</v>
      </c>
      <c r="J417" s="31">
        <v>1.5515731627073188</v>
      </c>
      <c r="K417" s="31">
        <v>0.21060518931763555</v>
      </c>
      <c r="L417" s="31">
        <v>8.7092072637621509</v>
      </c>
      <c r="M417" s="31">
        <v>4.6031757828123503</v>
      </c>
      <c r="N417" s="31">
        <v>4.2</v>
      </c>
      <c r="O417" s="31">
        <v>54.458178065924976</v>
      </c>
      <c r="P417" s="31">
        <f t="shared" si="13"/>
        <v>1.3835445083145133</v>
      </c>
      <c r="Q417" s="31">
        <f t="shared" si="14"/>
        <v>0.50754748342317701</v>
      </c>
    </row>
    <row r="418" spans="1:17" ht="15.75" x14ac:dyDescent="0.25">
      <c r="A418" s="2">
        <v>1619</v>
      </c>
      <c r="B418" s="31">
        <v>3.7162946742467255</v>
      </c>
      <c r="C418" s="31">
        <v>0.89506195776906816</v>
      </c>
      <c r="D418" s="31">
        <v>0.19041290495653806</v>
      </c>
      <c r="E418" s="31">
        <v>0.39205856969840114</v>
      </c>
      <c r="F418" s="31">
        <v>0.31536935726077248</v>
      </c>
      <c r="G418" s="31">
        <v>2.341054006119943</v>
      </c>
      <c r="H418" s="31">
        <v>4.352030157803437</v>
      </c>
      <c r="I418" s="31">
        <v>4.2459295979978444</v>
      </c>
      <c r="J418" s="31">
        <v>1.7307578218484112</v>
      </c>
      <c r="K418" s="31">
        <v>0.19556196150923294</v>
      </c>
      <c r="L418" s="31">
        <v>7.8291642878328966</v>
      </c>
      <c r="M418" s="31">
        <v>4.6031757828123503</v>
      </c>
      <c r="N418" s="31">
        <v>4.2</v>
      </c>
      <c r="O418" s="31">
        <v>49.032337633835155</v>
      </c>
      <c r="P418" s="31">
        <f t="shared" si="13"/>
        <v>1.2775003995329501</v>
      </c>
      <c r="Q418" s="31">
        <f t="shared" si="14"/>
        <v>0.48169083852052441</v>
      </c>
    </row>
    <row r="419" spans="1:17" ht="15.75" x14ac:dyDescent="0.25">
      <c r="A419" s="2">
        <v>1620</v>
      </c>
      <c r="B419" s="31">
        <v>3.5756326180260611</v>
      </c>
      <c r="C419" s="31">
        <v>0.99735475294267584</v>
      </c>
      <c r="D419" s="31">
        <v>0.19221295503512692</v>
      </c>
      <c r="E419" s="31">
        <v>0.39205856969840114</v>
      </c>
      <c r="F419" s="31">
        <v>0.3175021260857756</v>
      </c>
      <c r="G419" s="31">
        <v>2.341054006119943</v>
      </c>
      <c r="H419" s="31">
        <v>4.7239411432799301</v>
      </c>
      <c r="I419" s="31">
        <v>4.2459295979978444</v>
      </c>
      <c r="J419" s="31">
        <v>1.5532420006969365</v>
      </c>
      <c r="K419" s="31">
        <v>0.16265490067835306</v>
      </c>
      <c r="L419" s="31">
        <v>7.9156655124386486</v>
      </c>
      <c r="M419" s="31">
        <v>4.9228407677298751</v>
      </c>
      <c r="N419" s="31">
        <v>4.2</v>
      </c>
      <c r="O419" s="31">
        <v>34.505889932574753</v>
      </c>
      <c r="P419" s="31">
        <f t="shared" si="13"/>
        <v>1.3421642204166171</v>
      </c>
      <c r="Q419" s="31">
        <f t="shared" si="14"/>
        <v>0.50086080823737633</v>
      </c>
    </row>
    <row r="420" spans="1:17" ht="15.75" x14ac:dyDescent="0.25">
      <c r="A420" s="2">
        <v>1621</v>
      </c>
      <c r="B420" s="31">
        <v>3.6696346862560101</v>
      </c>
      <c r="C420" s="31">
        <v>1.3553795360503031</v>
      </c>
      <c r="D420" s="31">
        <v>0.17477193548626854</v>
      </c>
      <c r="E420" s="31">
        <v>0.43531339426462268</v>
      </c>
      <c r="F420" s="31">
        <v>0.34802124078262076</v>
      </c>
      <c r="G420" s="31">
        <v>2.341054006119943</v>
      </c>
      <c r="H420" s="31">
        <v>4.4387128651147796</v>
      </c>
      <c r="I420" s="31">
        <v>4.0651668284273637</v>
      </c>
      <c r="J420" s="31">
        <v>1.4819953065612981</v>
      </c>
      <c r="K420" s="31">
        <v>0.23034942581616369</v>
      </c>
      <c r="L420" s="31">
        <v>8.0763720842528723</v>
      </c>
      <c r="M420" s="31">
        <v>4.6457977808013533</v>
      </c>
      <c r="N420" s="31">
        <v>4.2</v>
      </c>
      <c r="O420" s="32">
        <f>AVERAGE(O419,O421)</f>
        <v>40.366629624968283</v>
      </c>
      <c r="P420" s="31">
        <f t="shared" si="13"/>
        <v>1.6338530573746619</v>
      </c>
      <c r="Q420" s="31">
        <f t="shared" si="14"/>
        <v>0.5403464557514559</v>
      </c>
    </row>
    <row r="421" spans="1:17" ht="15.75" x14ac:dyDescent="0.25">
      <c r="A421" s="2">
        <v>1622</v>
      </c>
      <c r="B421" s="31">
        <v>3.4751794451732638</v>
      </c>
      <c r="C421" s="31">
        <v>1.4832455300173129</v>
      </c>
      <c r="D421" s="31">
        <v>0.20957169453992136</v>
      </c>
      <c r="E421" s="31">
        <v>0.44894162666219939</v>
      </c>
      <c r="F421" s="31">
        <v>0.47687648432570329</v>
      </c>
      <c r="G421" s="31">
        <v>2.2621420733293829</v>
      </c>
      <c r="H421" s="31">
        <v>4.5165816661230522</v>
      </c>
      <c r="I421" s="31">
        <v>3.8759848384070508</v>
      </c>
      <c r="J421" s="31">
        <v>1.5712718075047434</v>
      </c>
      <c r="K421" s="31">
        <v>0.32907060830880558</v>
      </c>
      <c r="L421" s="31">
        <v>8.5822384598432944</v>
      </c>
      <c r="M421" s="31">
        <v>4.2408887999058225</v>
      </c>
      <c r="N421" s="31">
        <v>4.2</v>
      </c>
      <c r="O421" s="31">
        <v>46.227369317361806</v>
      </c>
      <c r="P421" s="31">
        <f t="shared" si="13"/>
        <v>1.7839604779746718</v>
      </c>
      <c r="Q421" s="31">
        <f t="shared" si="14"/>
        <v>0.59239667628479109</v>
      </c>
    </row>
    <row r="422" spans="1:17" ht="15.75" x14ac:dyDescent="0.25">
      <c r="A422" s="2">
        <v>1623</v>
      </c>
      <c r="B422" s="31">
        <v>3.7645642465376539</v>
      </c>
      <c r="C422" s="31">
        <v>1.3809527348437054</v>
      </c>
      <c r="D422" s="31">
        <v>0.19466690105197473</v>
      </c>
      <c r="E422" s="31">
        <v>0.45743458308387758</v>
      </c>
      <c r="F422" s="31">
        <v>0.39461062319128154</v>
      </c>
      <c r="G422" s="31">
        <v>2.1919981330711078</v>
      </c>
      <c r="H422" s="31">
        <v>4.5646527314051539</v>
      </c>
      <c r="I422" s="31">
        <v>3.6770830277519866</v>
      </c>
      <c r="J422" s="31">
        <v>1.2926499807148286</v>
      </c>
      <c r="K422" s="31">
        <v>0.28582132835964869</v>
      </c>
      <c r="L422" s="31">
        <v>8.1292833612672535</v>
      </c>
      <c r="M422" s="31">
        <v>4.2621997989003244</v>
      </c>
      <c r="N422" s="31">
        <v>4.2</v>
      </c>
      <c r="O422" s="31">
        <v>49.783322189592916</v>
      </c>
      <c r="P422" s="31">
        <f t="shared" si="13"/>
        <v>1.6663663802709572</v>
      </c>
      <c r="Q422" s="31">
        <f t="shared" si="14"/>
        <v>0.55864547634532269</v>
      </c>
    </row>
    <row r="423" spans="1:17" ht="15.75" x14ac:dyDescent="0.25">
      <c r="A423" s="2">
        <v>1624</v>
      </c>
      <c r="B423" s="31">
        <v>3.4743038102877102</v>
      </c>
      <c r="C423" s="31">
        <v>1.5343919276041167</v>
      </c>
      <c r="D423" s="31">
        <v>0.19466690105197473</v>
      </c>
      <c r="E423" s="31">
        <v>0.4692852199513356</v>
      </c>
      <c r="F423" s="31">
        <v>0.3434475869231402</v>
      </c>
      <c r="G423" s="31">
        <v>2.341054006119943</v>
      </c>
      <c r="H423" s="31">
        <v>4.5762159240864486</v>
      </c>
      <c r="I423" s="31">
        <v>3.7292822257418639</v>
      </c>
      <c r="J423" s="31">
        <v>1.734241877872319</v>
      </c>
      <c r="K423" s="31">
        <v>0.22846902234011396</v>
      </c>
      <c r="L423" s="31">
        <v>8.5856806275741988</v>
      </c>
      <c r="M423" s="31">
        <v>5.1572617566693921</v>
      </c>
      <c r="N423" s="31">
        <v>4.2</v>
      </c>
      <c r="O423" s="31">
        <v>33.186429161093251</v>
      </c>
      <c r="P423" s="31">
        <f t="shared" si="13"/>
        <v>1.7757660335359231</v>
      </c>
      <c r="Q423" s="31">
        <f t="shared" si="14"/>
        <v>0.58585443884510413</v>
      </c>
    </row>
    <row r="424" spans="1:17" ht="15.75" x14ac:dyDescent="0.25">
      <c r="A424" s="2">
        <v>1625</v>
      </c>
      <c r="B424" s="31">
        <v>3.8245970548126675</v>
      </c>
      <c r="C424" s="31">
        <v>1.3553795360503031</v>
      </c>
      <c r="D424" s="31">
        <v>0.20422613773361389</v>
      </c>
      <c r="E424" s="31">
        <v>0.63855181654152693</v>
      </c>
      <c r="F424" s="31">
        <v>0.39188033081231782</v>
      </c>
      <c r="G424" s="31">
        <v>2.341054006119943</v>
      </c>
      <c r="H424" s="31">
        <v>4.1249316055314633</v>
      </c>
      <c r="I424" s="31">
        <v>3.7292822257418639</v>
      </c>
      <c r="J424" s="31">
        <v>1.679171236191656</v>
      </c>
      <c r="K424" s="31">
        <v>0.2914625387877991</v>
      </c>
      <c r="L424" s="31">
        <v>8.19702900561132</v>
      </c>
      <c r="M424" s="31">
        <v>4.1343338049333145</v>
      </c>
      <c r="N424" s="31">
        <v>4.2</v>
      </c>
      <c r="O424" s="31">
        <v>51.945341052597847</v>
      </c>
      <c r="P424" s="31">
        <f t="shared" si="13"/>
        <v>1.6730222811964293</v>
      </c>
      <c r="Q424" s="31">
        <f t="shared" si="14"/>
        <v>0.57460993373145342</v>
      </c>
    </row>
    <row r="425" spans="1:17" ht="15.75" x14ac:dyDescent="0.25">
      <c r="A425" s="2">
        <v>1626</v>
      </c>
      <c r="B425" s="31">
        <v>4.0242281020150434</v>
      </c>
      <c r="C425" s="31">
        <v>1.0740743493228819</v>
      </c>
      <c r="D425" s="31">
        <v>0.25640414682842283</v>
      </c>
      <c r="E425" s="31">
        <v>0.40134156857790987</v>
      </c>
      <c r="F425" s="31">
        <v>0.43491539357527242</v>
      </c>
      <c r="G425" s="31">
        <v>2.341054006119943</v>
      </c>
      <c r="H425" s="31">
        <v>4.1110622050649566</v>
      </c>
      <c r="I425" s="31">
        <v>3.7817383405083684</v>
      </c>
      <c r="J425" s="32">
        <f>AVERAGE(J424,J426)</f>
        <v>1.5495156782288797</v>
      </c>
      <c r="K425" s="31">
        <v>0.23975144319641592</v>
      </c>
      <c r="L425" s="31">
        <v>8.0757421517979857</v>
      </c>
      <c r="M425" s="31">
        <v>4.4966207878398423</v>
      </c>
      <c r="N425" s="31">
        <v>4.2</v>
      </c>
      <c r="O425" s="31">
        <v>50.195783650742861</v>
      </c>
      <c r="P425" s="31">
        <f t="shared" si="13"/>
        <v>1.429100290385642</v>
      </c>
      <c r="Q425" s="31">
        <f t="shared" si="14"/>
        <v>0.55220553589329502</v>
      </c>
    </row>
    <row r="426" spans="1:17" ht="15.75" x14ac:dyDescent="0.25">
      <c r="A426" s="2">
        <v>1627</v>
      </c>
      <c r="B426" s="31">
        <v>3.897386173742345</v>
      </c>
      <c r="C426" s="31">
        <v>0.92063515656247008</v>
      </c>
      <c r="D426" s="31">
        <v>0.15092558461078287</v>
      </c>
      <c r="E426" s="31">
        <v>0.40647684455380828</v>
      </c>
      <c r="F426" s="31">
        <v>0.27302831688065576</v>
      </c>
      <c r="G426" s="31">
        <v>2.341054006119943</v>
      </c>
      <c r="H426" s="31">
        <v>4.2046684309393507</v>
      </c>
      <c r="I426" s="31">
        <v>3.5625435937470673</v>
      </c>
      <c r="J426" s="31">
        <v>1.4198601202661036</v>
      </c>
      <c r="K426" s="31">
        <v>0.18145893543885633</v>
      </c>
      <c r="L426" s="31">
        <v>8.4434987979737084</v>
      </c>
      <c r="M426" s="31">
        <v>4.7310417767793602</v>
      </c>
      <c r="N426" s="31">
        <v>4.2</v>
      </c>
      <c r="O426" s="31">
        <v>46.62775814546216</v>
      </c>
      <c r="P426" s="31">
        <f t="shared" si="13"/>
        <v>1.2808460641671919</v>
      </c>
      <c r="Q426" s="31">
        <f t="shared" si="14"/>
        <v>0.46823278835437904</v>
      </c>
    </row>
    <row r="427" spans="1:17" ht="15.75" x14ac:dyDescent="0.25">
      <c r="A427" s="2">
        <v>1628</v>
      </c>
      <c r="B427" s="31">
        <v>4.1397032916374537</v>
      </c>
      <c r="C427" s="31">
        <v>1.1507939457030876</v>
      </c>
      <c r="D427" s="31">
        <v>0.19751368996028212</v>
      </c>
      <c r="E427" s="31">
        <v>0.60971526683071253</v>
      </c>
      <c r="F427" s="31">
        <v>0.35548907401766844</v>
      </c>
      <c r="G427" s="31">
        <v>2.341054006119943</v>
      </c>
      <c r="H427" s="31">
        <v>4.4222624832797344</v>
      </c>
      <c r="I427" s="31">
        <v>3.6770830277519866</v>
      </c>
      <c r="J427" s="31">
        <v>1.434630550413464</v>
      </c>
      <c r="K427" s="31">
        <v>0.21248559279368645</v>
      </c>
      <c r="L427" s="31">
        <v>8.9206317870549992</v>
      </c>
      <c r="M427" s="31">
        <v>4.6244867818068522</v>
      </c>
      <c r="N427" s="31">
        <v>4.2</v>
      </c>
      <c r="O427" s="31">
        <v>51.041551288043621</v>
      </c>
      <c r="P427" s="31">
        <f t="shared" si="13"/>
        <v>1.494453819538105</v>
      </c>
      <c r="Q427" s="31">
        <f t="shared" si="14"/>
        <v>0.55430930497373254</v>
      </c>
    </row>
    <row r="428" spans="1:17" ht="15.75" x14ac:dyDescent="0.25">
      <c r="A428" s="2">
        <v>1629</v>
      </c>
      <c r="B428" s="31">
        <v>4.1217140837345534</v>
      </c>
      <c r="C428" s="31">
        <v>1.5343919276041167</v>
      </c>
      <c r="D428" s="31">
        <v>0.21335851039390191</v>
      </c>
      <c r="E428" s="31">
        <v>0.53742638193921888</v>
      </c>
      <c r="F428" s="31">
        <v>0.45952645548508619</v>
      </c>
      <c r="G428" s="31">
        <v>2.341054006119943</v>
      </c>
      <c r="H428" s="31">
        <v>4.4099239268914037</v>
      </c>
      <c r="I428" s="31">
        <v>3.8759848384070508</v>
      </c>
      <c r="J428" s="31">
        <v>1.5125521049847694</v>
      </c>
      <c r="K428" s="31">
        <v>0.29334294226384999</v>
      </c>
      <c r="L428" s="31">
        <v>9.1555272891919639</v>
      </c>
      <c r="M428" s="31">
        <v>4.5179317868343434</v>
      </c>
      <c r="N428" s="31">
        <v>4.2</v>
      </c>
      <c r="O428" s="31">
        <v>47.167874324913825</v>
      </c>
      <c r="P428" s="31">
        <f t="shared" si="13"/>
        <v>1.8215776201793896</v>
      </c>
      <c r="Q428" s="31">
        <f t="shared" si="14"/>
        <v>0.61579466430519803</v>
      </c>
    </row>
    <row r="429" spans="1:17" ht="15.75" x14ac:dyDescent="0.25">
      <c r="A429" s="2">
        <v>1630</v>
      </c>
      <c r="B429" s="31">
        <v>3.8209768758270592</v>
      </c>
      <c r="C429" s="31">
        <v>1.7901239155381363</v>
      </c>
      <c r="D429" s="31">
        <v>0.28678330570533161</v>
      </c>
      <c r="E429" s="31">
        <v>0.7422448891317841</v>
      </c>
      <c r="F429" s="31">
        <v>0.55129635539412125</v>
      </c>
      <c r="G429" s="31">
        <v>2.341054006119943</v>
      </c>
      <c r="H429" s="31">
        <v>4.9394621026692409</v>
      </c>
      <c r="I429" s="31">
        <v>4.3290095839895004</v>
      </c>
      <c r="J429" s="31">
        <v>1.6165792778889225</v>
      </c>
      <c r="K429" s="31">
        <v>0.39582493170859256</v>
      </c>
      <c r="L429" s="31">
        <v>8.9133376939439941</v>
      </c>
      <c r="M429" s="31">
        <v>4.4113767918618363</v>
      </c>
      <c r="N429" s="31">
        <v>4.2</v>
      </c>
      <c r="O429" s="31">
        <v>64.007101116451452</v>
      </c>
      <c r="P429" s="31">
        <f t="shared" si="13"/>
        <v>2.0906299985627403</v>
      </c>
      <c r="Q429" s="31">
        <f t="shared" si="14"/>
        <v>0.71355342528683907</v>
      </c>
    </row>
    <row r="430" spans="1:17" ht="15.75" x14ac:dyDescent="0.25">
      <c r="A430" s="2">
        <v>1631</v>
      </c>
      <c r="B430" s="31">
        <v>4.0966727365893432</v>
      </c>
      <c r="C430" s="31">
        <v>1.406525933637107</v>
      </c>
      <c r="D430" s="31">
        <v>0.31972648572528167</v>
      </c>
      <c r="E430" s="31">
        <v>0.69721246903544376</v>
      </c>
      <c r="F430" s="31">
        <v>0.70936025506584555</v>
      </c>
      <c r="G430" s="31">
        <v>2.341054006119943</v>
      </c>
      <c r="H430" s="31">
        <v>4.4352387132493476</v>
      </c>
      <c r="I430" s="31">
        <v>3.8759848384070508</v>
      </c>
      <c r="J430" s="31">
        <v>2.6965100420841428</v>
      </c>
      <c r="K430" s="31">
        <v>0.30932637181027745</v>
      </c>
      <c r="L430" s="31">
        <v>8.681720924647145</v>
      </c>
      <c r="M430" s="31">
        <v>4.3261327958838294</v>
      </c>
      <c r="N430" s="31">
        <v>4.2</v>
      </c>
      <c r="O430" s="31">
        <v>49.320362693365439</v>
      </c>
      <c r="P430" s="31">
        <f t="shared" si="13"/>
        <v>1.7724516610389973</v>
      </c>
      <c r="Q430" s="31">
        <f t="shared" si="14"/>
        <v>0.68638664328510302</v>
      </c>
    </row>
    <row r="431" spans="1:17" ht="15.75" x14ac:dyDescent="0.25">
      <c r="A431" s="2">
        <v>1632</v>
      </c>
      <c r="B431" s="31">
        <v>3.8694141632683015</v>
      </c>
      <c r="C431" s="31">
        <v>1.5599651263975187</v>
      </c>
      <c r="D431" s="31">
        <v>0.21013283916712619</v>
      </c>
      <c r="E431" s="31">
        <v>0.65376013385476472</v>
      </c>
      <c r="F431" s="31">
        <v>0.40084688226276283</v>
      </c>
      <c r="G431" s="31">
        <v>2.341054006119943</v>
      </c>
      <c r="H431" s="31">
        <v>4.6123497724235225</v>
      </c>
      <c r="I431" s="31">
        <v>3.7292822257418639</v>
      </c>
      <c r="J431" s="31">
        <v>1.8913868818755986</v>
      </c>
      <c r="K431" s="31">
        <v>0.29052233704977415</v>
      </c>
      <c r="L431" s="31">
        <v>8.4991467170591672</v>
      </c>
      <c r="M431" s="31">
        <v>4.3687547938728324</v>
      </c>
      <c r="N431" s="31">
        <v>4.2</v>
      </c>
      <c r="O431" s="32">
        <f>O430*2/3+O433*1/3</f>
        <v>52.565572882056756</v>
      </c>
      <c r="P431" s="31">
        <f t="shared" si="13"/>
        <v>1.8380821991174294</v>
      </c>
      <c r="Q431" s="31">
        <f t="shared" si="14"/>
        <v>0.6141141068742979</v>
      </c>
    </row>
    <row r="432" spans="1:17" ht="15.75" x14ac:dyDescent="0.25">
      <c r="A432" s="2">
        <v>1633</v>
      </c>
      <c r="B432" s="31">
        <v>4.1130017576251481</v>
      </c>
      <c r="C432" s="31">
        <v>1.4832455300173129</v>
      </c>
      <c r="D432" s="31">
        <v>0.22149430945199169</v>
      </c>
      <c r="E432" s="31">
        <v>0.48804872832481072</v>
      </c>
      <c r="F432" s="31">
        <v>0.38943638011139398</v>
      </c>
      <c r="G432" s="31">
        <v>2.341054006119943</v>
      </c>
      <c r="H432" s="31">
        <v>4.6495964885217598</v>
      </c>
      <c r="I432" s="31">
        <v>3.7292822257418639</v>
      </c>
      <c r="J432" s="31">
        <v>1.8616019116784845</v>
      </c>
      <c r="K432" s="31">
        <v>0.33847262568905784</v>
      </c>
      <c r="L432" s="31">
        <v>8.5918215843533439</v>
      </c>
      <c r="M432" s="31">
        <v>4.7097307777848592</v>
      </c>
      <c r="N432" s="31">
        <v>4.2</v>
      </c>
      <c r="O432" s="32">
        <f>O430*1/3+O433*2/3</f>
        <v>55.810783070748087</v>
      </c>
      <c r="P432" s="31">
        <f t="shared" si="13"/>
        <v>1.7975496415997474</v>
      </c>
      <c r="Q432" s="31">
        <f t="shared" si="14"/>
        <v>0.59895694780337982</v>
      </c>
    </row>
    <row r="433" spans="1:17" ht="15.75" x14ac:dyDescent="0.25">
      <c r="A433" s="2">
        <v>1634</v>
      </c>
      <c r="B433" s="31">
        <v>3.8924084956261149</v>
      </c>
      <c r="C433" s="31">
        <v>1.4832455300173129</v>
      </c>
      <c r="D433" s="31">
        <v>0.25209598256631899</v>
      </c>
      <c r="E433" s="31">
        <v>0.47876572944530194</v>
      </c>
      <c r="F433" s="31">
        <v>0.50164290133745248</v>
      </c>
      <c r="G433" s="31">
        <v>2.481341886636494</v>
      </c>
      <c r="H433" s="31">
        <v>4.7555599017569383</v>
      </c>
      <c r="I433" s="31">
        <v>3.8759848384070508</v>
      </c>
      <c r="J433" s="31">
        <v>1.6161040734396999</v>
      </c>
      <c r="K433" s="31">
        <v>0.28112031966952311</v>
      </c>
      <c r="L433" s="31">
        <v>8.9782660388629338</v>
      </c>
      <c r="M433" s="31">
        <v>5.242505752647399</v>
      </c>
      <c r="N433" s="31">
        <v>4.2</v>
      </c>
      <c r="O433" s="31">
        <v>59.055993259439404</v>
      </c>
      <c r="P433" s="31">
        <f t="shared" si="13"/>
        <v>1.796050609695792</v>
      </c>
      <c r="Q433" s="31">
        <f t="shared" si="14"/>
        <v>0.63454233433524987</v>
      </c>
    </row>
    <row r="434" spans="1:17" ht="15.75" x14ac:dyDescent="0.25">
      <c r="A434" s="2">
        <v>1635</v>
      </c>
      <c r="B434" s="31">
        <v>4.0786543448772568</v>
      </c>
      <c r="C434" s="31">
        <v>1.5599651263975187</v>
      </c>
      <c r="D434" s="31">
        <v>0.23380487458338081</v>
      </c>
      <c r="E434" s="31">
        <v>0.49476408921637022</v>
      </c>
      <c r="F434" s="31">
        <v>0.47723045798505997</v>
      </c>
      <c r="G434" s="31">
        <v>2.6303977596853287</v>
      </c>
      <c r="H434" s="31">
        <v>4.7631272564534628</v>
      </c>
      <c r="I434" s="31">
        <v>4.8005897855783113</v>
      </c>
      <c r="J434" s="31">
        <v>1.7742616417498289</v>
      </c>
      <c r="K434" s="31">
        <v>0.26795749533717023</v>
      </c>
      <c r="L434" s="31">
        <v>7.9249243361507533</v>
      </c>
      <c r="M434" s="31">
        <v>5.263816751641901</v>
      </c>
      <c r="N434" s="31">
        <v>4.2</v>
      </c>
      <c r="O434" s="32">
        <f>O433*4/5+O438*1/5</f>
        <v>58.717205723878706</v>
      </c>
      <c r="P434" s="31">
        <f t="shared" si="13"/>
        <v>1.8560864755989053</v>
      </c>
      <c r="Q434" s="31">
        <f t="shared" si="14"/>
        <v>0.62088671590366362</v>
      </c>
    </row>
    <row r="435" spans="1:17" ht="15.75" x14ac:dyDescent="0.25">
      <c r="A435" s="2">
        <v>1636</v>
      </c>
      <c r="B435" s="31">
        <v>4.5504044384421416</v>
      </c>
      <c r="C435" s="31">
        <v>1.3809527348437054</v>
      </c>
      <c r="D435" s="31">
        <v>0.25033071363311105</v>
      </c>
      <c r="E435" s="31">
        <v>0.69642242657761333</v>
      </c>
      <c r="F435" s="31">
        <v>0.53171759644178251</v>
      </c>
      <c r="G435" s="31">
        <v>2.6303977596853287</v>
      </c>
      <c r="H435" s="31">
        <v>5.2736696007940083</v>
      </c>
      <c r="I435" s="31">
        <v>4.5449957037577864</v>
      </c>
      <c r="J435" s="31">
        <v>1.8504194810602737</v>
      </c>
      <c r="K435" s="31">
        <v>0.31120677528632834</v>
      </c>
      <c r="L435" s="31">
        <v>8.1963978586773578</v>
      </c>
      <c r="M435" s="31">
        <v>4.7736637747683632</v>
      </c>
      <c r="N435" s="31">
        <v>4.2</v>
      </c>
      <c r="O435" s="32">
        <f>O433*3/5+O438*2/5</f>
        <v>58.378418188318015</v>
      </c>
      <c r="P435" s="31">
        <f t="shared" si="13"/>
        <v>1.7706935597134197</v>
      </c>
      <c r="Q435" s="31">
        <f t="shared" si="14"/>
        <v>0.63557095723698687</v>
      </c>
    </row>
    <row r="436" spans="1:17" ht="15.75" x14ac:dyDescent="0.25">
      <c r="A436" s="2">
        <v>1637</v>
      </c>
      <c r="B436" s="31">
        <v>3.9469578458766583</v>
      </c>
      <c r="C436" s="31">
        <v>1.5855383251909207</v>
      </c>
      <c r="D436" s="31">
        <v>0.29604867938776058</v>
      </c>
      <c r="E436" s="31">
        <v>1.0110568354086225</v>
      </c>
      <c r="F436" s="31">
        <v>0.67325120037334896</v>
      </c>
      <c r="G436" s="31">
        <v>2.6303977596853287</v>
      </c>
      <c r="H436" s="31">
        <v>5.439376493708739</v>
      </c>
      <c r="I436" s="31">
        <v>4.6616048737727267</v>
      </c>
      <c r="J436" s="31">
        <v>1.8512005228695125</v>
      </c>
      <c r="K436" s="31">
        <v>0.40898775604094423</v>
      </c>
      <c r="L436" s="31">
        <v>8.528092996687624</v>
      </c>
      <c r="M436" s="31">
        <v>4.9441517667243762</v>
      </c>
      <c r="N436" s="31">
        <v>4.2</v>
      </c>
      <c r="O436" s="32">
        <f>O433*2/5+O438*2/5</f>
        <v>46.56721953643013</v>
      </c>
      <c r="P436" s="31">
        <f t="shared" si="13"/>
        <v>2.0102685207601514</v>
      </c>
      <c r="Q436" s="31">
        <f t="shared" si="14"/>
        <v>0.73082381809580843</v>
      </c>
    </row>
    <row r="437" spans="1:17" ht="15.75" x14ac:dyDescent="0.25">
      <c r="A437" s="2">
        <v>1638</v>
      </c>
      <c r="B437" s="31">
        <v>4.1239857739878794</v>
      </c>
      <c r="C437" s="31">
        <v>1.2786599396700973</v>
      </c>
      <c r="D437" s="31">
        <v>0.2976210098833989</v>
      </c>
      <c r="E437" s="31">
        <v>0.47284041101157298</v>
      </c>
      <c r="F437" s="31">
        <v>0.69107718270540508</v>
      </c>
      <c r="G437" s="31">
        <v>2.6303977596853287</v>
      </c>
      <c r="H437" s="31">
        <v>5.6176332155060544</v>
      </c>
      <c r="I437" s="31">
        <v>4.8596857841790744</v>
      </c>
      <c r="J437" s="31">
        <v>1.9003847390426787</v>
      </c>
      <c r="K437" s="31">
        <v>0.32813040657078074</v>
      </c>
      <c r="L437" s="31">
        <v>9.0620899497130321</v>
      </c>
      <c r="M437" s="31">
        <v>5.0293957627023831</v>
      </c>
      <c r="N437" s="31">
        <v>4.2</v>
      </c>
      <c r="O437" s="32">
        <f>O433*1/5+O438*4/5</f>
        <v>57.700843117196612</v>
      </c>
      <c r="P437" s="31">
        <f t="shared" si="13"/>
        <v>1.7239472746923927</v>
      </c>
      <c r="Q437" s="31">
        <f t="shared" si="14"/>
        <v>0.65946209200733952</v>
      </c>
    </row>
    <row r="438" spans="1:17" ht="15.75" x14ac:dyDescent="0.25">
      <c r="A438" s="2">
        <v>1639</v>
      </c>
      <c r="B438" s="31">
        <v>4.2983366255015776</v>
      </c>
      <c r="C438" s="31">
        <v>1.1763671444964894</v>
      </c>
      <c r="D438" s="31">
        <v>0.2209626976138141</v>
      </c>
      <c r="E438" s="31">
        <v>0.33418795966231474</v>
      </c>
      <c r="F438" s="31">
        <v>0.45858584975745192</v>
      </c>
      <c r="G438" s="31">
        <v>2.6303977596853287</v>
      </c>
      <c r="H438" s="31">
        <v>5.3961699811368158</v>
      </c>
      <c r="I438" s="31">
        <v>4.4313034902202322</v>
      </c>
      <c r="J438" s="31">
        <v>1.5947729259180412</v>
      </c>
      <c r="K438" s="31">
        <v>0.24163184667246565</v>
      </c>
      <c r="L438" s="31">
        <v>8.5643716985246385</v>
      </c>
      <c r="M438" s="31">
        <v>4.9867737647133801</v>
      </c>
      <c r="N438" s="31">
        <v>4.2</v>
      </c>
      <c r="O438" s="31">
        <v>57.362055581635921</v>
      </c>
      <c r="P438" s="31">
        <f t="shared" si="13"/>
        <v>1.5601034662838458</v>
      </c>
      <c r="Q438" s="31">
        <f t="shared" si="14"/>
        <v>0.56445920715656128</v>
      </c>
    </row>
    <row r="439" spans="1:17" ht="15.75" x14ac:dyDescent="0.25">
      <c r="A439" s="2">
        <v>1640</v>
      </c>
      <c r="B439" s="31">
        <v>4.2902418926450911</v>
      </c>
      <c r="C439" s="31">
        <v>1.4832455300173129</v>
      </c>
      <c r="D439" s="31">
        <v>0.1777313069284277</v>
      </c>
      <c r="E439" s="31">
        <v>0.53821642439704942</v>
      </c>
      <c r="F439" s="31">
        <v>0.32068505827584454</v>
      </c>
      <c r="G439" s="31">
        <v>2.6303977596853287</v>
      </c>
      <c r="H439" s="31">
        <v>4.3752490292976738</v>
      </c>
      <c r="I439" s="32">
        <f>I438*2/3+I441*1/3</f>
        <v>4.2970218077188926</v>
      </c>
      <c r="J439" s="31">
        <v>1.6598253067053892</v>
      </c>
      <c r="K439" s="31">
        <v>0.282060521407548</v>
      </c>
      <c r="L439" s="31">
        <v>8.9814718520424126</v>
      </c>
      <c r="M439" s="31">
        <v>5.0720177606913861</v>
      </c>
      <c r="N439" s="31">
        <v>4.2</v>
      </c>
      <c r="O439" s="32">
        <f>AVERAGE(O438,O440)</f>
        <v>45.653993936672975</v>
      </c>
      <c r="P439" s="31">
        <f t="shared" si="13"/>
        <v>1.7984105500592549</v>
      </c>
      <c r="Q439" s="31">
        <f t="shared" si="14"/>
        <v>0.58142800484443724</v>
      </c>
    </row>
    <row r="440" spans="1:17" ht="15.75" x14ac:dyDescent="0.25">
      <c r="A440" s="2">
        <v>1641</v>
      </c>
      <c r="B440" s="31">
        <v>4.3799447781575678</v>
      </c>
      <c r="C440" s="31">
        <v>1.3042331384634991</v>
      </c>
      <c r="D440" s="31">
        <v>0.22812549591161083</v>
      </c>
      <c r="E440" s="31">
        <v>0.53821642439704942</v>
      </c>
      <c r="F440" s="31">
        <v>0.43732495139882827</v>
      </c>
      <c r="G440" s="31">
        <v>2.6303977596853287</v>
      </c>
      <c r="H440" s="31">
        <v>4.8216126132510668</v>
      </c>
      <c r="I440" s="32">
        <f>I438*1/3+I441*2/3</f>
        <v>4.1627401252175531</v>
      </c>
      <c r="J440" s="31">
        <v>1.6281955220465898</v>
      </c>
      <c r="K440" s="31">
        <v>0.25197406579074277</v>
      </c>
      <c r="L440" s="31">
        <v>8.6149646979475509</v>
      </c>
      <c r="M440" s="31">
        <v>5.6261037345484288</v>
      </c>
      <c r="N440" s="31">
        <v>4.2</v>
      </c>
      <c r="O440" s="31">
        <v>33.945932291710022</v>
      </c>
      <c r="P440" s="31">
        <f t="shared" si="13"/>
        <v>1.6647460837197887</v>
      </c>
      <c r="Q440" s="31">
        <f t="shared" si="14"/>
        <v>0.59772292956403372</v>
      </c>
    </row>
    <row r="441" spans="1:17" ht="15.75" x14ac:dyDescent="0.25">
      <c r="A441" s="2">
        <v>1642</v>
      </c>
      <c r="B441" s="31">
        <v>4.4240391630239824</v>
      </c>
      <c r="C441" s="31">
        <v>1.3553795360503031</v>
      </c>
      <c r="D441" s="31">
        <v>0.21467492306799901</v>
      </c>
      <c r="E441" s="31">
        <v>0.53821642439704942</v>
      </c>
      <c r="F441" s="31">
        <v>0.3315483047323568</v>
      </c>
      <c r="G441" s="31">
        <v>2.6303977596853287</v>
      </c>
      <c r="H441" s="31">
        <v>4.7109021980832972</v>
      </c>
      <c r="I441" s="31">
        <v>4.0284584427162136</v>
      </c>
      <c r="J441" s="31">
        <v>1.70253847840691</v>
      </c>
      <c r="K441" s="31">
        <v>0.22658861886406306</v>
      </c>
      <c r="L441" s="31">
        <v>8.6064831355752922</v>
      </c>
      <c r="M441" s="31">
        <v>5.0720177606913861</v>
      </c>
      <c r="N441" s="31">
        <v>4.2</v>
      </c>
      <c r="O441" s="31">
        <v>85.342795305364248</v>
      </c>
      <c r="P441" s="31">
        <f t="shared" si="13"/>
        <v>1.6750162584201855</v>
      </c>
      <c r="Q441" s="31">
        <f t="shared" si="14"/>
        <v>0.58471764757399058</v>
      </c>
    </row>
    <row r="442" spans="1:17" ht="15.75" x14ac:dyDescent="0.25">
      <c r="A442" s="2">
        <v>1643</v>
      </c>
      <c r="B442" s="31">
        <v>4.2073000201716306</v>
      </c>
      <c r="C442" s="31">
        <v>1.3042331384634991</v>
      </c>
      <c r="D442" s="31">
        <v>0.25235905584500185</v>
      </c>
      <c r="E442" s="31">
        <v>0.53821642439704942</v>
      </c>
      <c r="F442" s="31">
        <v>0.41398076634551312</v>
      </c>
      <c r="G442" s="31">
        <v>2.6303977596853287</v>
      </c>
      <c r="H442" s="31">
        <v>4.8753136418594289</v>
      </c>
      <c r="I442" s="31">
        <v>3.8370305852186553</v>
      </c>
      <c r="J442" s="31">
        <v>1.5610042433858622</v>
      </c>
      <c r="K442" s="31">
        <v>0.2087247858415858</v>
      </c>
      <c r="L442" s="31">
        <v>8.58066805390167</v>
      </c>
      <c r="M442" s="31">
        <v>4.6884197787903572</v>
      </c>
      <c r="N442" s="31">
        <v>4.2</v>
      </c>
      <c r="O442" s="32">
        <f>O441*7/8+O449*1/8</f>
        <v>80.979425883874654</v>
      </c>
      <c r="P442" s="31">
        <f t="shared" si="13"/>
        <v>1.6296957118455595</v>
      </c>
      <c r="Q442" s="31">
        <f t="shared" si="14"/>
        <v>0.60586720493368218</v>
      </c>
    </row>
    <row r="443" spans="1:17" ht="15.75" x14ac:dyDescent="0.25">
      <c r="A443" s="2">
        <v>1644</v>
      </c>
      <c r="B443" s="31">
        <v>4.0869710314472947</v>
      </c>
      <c r="C443" s="31">
        <v>1.2275135420832934</v>
      </c>
      <c r="D443" s="31">
        <v>0.17972877306468382</v>
      </c>
      <c r="E443" s="31">
        <v>0.53821642439704942</v>
      </c>
      <c r="F443" s="31">
        <v>0.27572597122958625</v>
      </c>
      <c r="G443" s="31">
        <v>2.6303977596853287</v>
      </c>
      <c r="H443" s="31">
        <v>4.8362539277106711</v>
      </c>
      <c r="I443" s="31">
        <v>4.1954423543652934</v>
      </c>
      <c r="J443" s="31">
        <v>1.5933621762274195</v>
      </c>
      <c r="K443" s="31">
        <v>0.28676153009767352</v>
      </c>
      <c r="L443" s="31">
        <v>8.6683613639252393</v>
      </c>
      <c r="M443" s="31">
        <v>4.6884197787903572</v>
      </c>
      <c r="N443" s="31">
        <v>4.2</v>
      </c>
      <c r="O443" s="32">
        <f>O441*6/8+O449*2/8</f>
        <v>76.616056462385075</v>
      </c>
      <c r="P443" s="31">
        <f t="shared" si="13"/>
        <v>1.6091934781083708</v>
      </c>
      <c r="Q443" s="31">
        <f t="shared" si="14"/>
        <v>0.54538590898289308</v>
      </c>
    </row>
    <row r="444" spans="1:17" ht="15.75" x14ac:dyDescent="0.25">
      <c r="A444" s="2">
        <v>1645</v>
      </c>
      <c r="B444" s="31">
        <v>4.0655056100545615</v>
      </c>
      <c r="C444" s="31">
        <v>1.3553795360503031</v>
      </c>
      <c r="D444" s="31">
        <v>0.19562604403367079</v>
      </c>
      <c r="E444" s="31">
        <v>0.53821642439704942</v>
      </c>
      <c r="F444" s="31">
        <v>0.39470020997046062</v>
      </c>
      <c r="G444" s="31">
        <v>2.6303977596853287</v>
      </c>
      <c r="H444" s="31">
        <v>4.9759506569104435</v>
      </c>
      <c r="I444" s="31">
        <v>4.1573663396720333</v>
      </c>
      <c r="J444" s="31">
        <v>1.6141416993741236</v>
      </c>
      <c r="K444" s="31">
        <v>0.2557348727428434</v>
      </c>
      <c r="L444" s="31">
        <v>9.9497335530986923</v>
      </c>
      <c r="M444" s="31">
        <v>4.7310417767793602</v>
      </c>
      <c r="N444" s="31">
        <v>4.2</v>
      </c>
      <c r="O444" s="32">
        <f>O441*5/8+O449*3/8</f>
        <v>72.252687040895481</v>
      </c>
      <c r="P444" s="31">
        <f t="shared" si="13"/>
        <v>1.714582840920196</v>
      </c>
      <c r="Q444" s="31">
        <f t="shared" si="14"/>
        <v>0.59877675013573373</v>
      </c>
    </row>
    <row r="445" spans="1:17" ht="15.75" x14ac:dyDescent="0.25">
      <c r="A445" s="2">
        <v>1646</v>
      </c>
      <c r="B445" s="31">
        <v>4.1046444143495524</v>
      </c>
      <c r="C445" s="31">
        <v>1.7389775179513323</v>
      </c>
      <c r="D445" s="31">
        <v>0.2387129772421403</v>
      </c>
      <c r="E445" s="31">
        <v>0.53821642439704942</v>
      </c>
      <c r="F445" s="31">
        <v>0.37599337164977226</v>
      </c>
      <c r="G445" s="31">
        <v>2.8495975729924399</v>
      </c>
      <c r="H445" s="31">
        <v>5.2579091050260223</v>
      </c>
      <c r="I445" s="31">
        <v>4.0284584427162136</v>
      </c>
      <c r="J445" s="31">
        <v>1.4305162025043339</v>
      </c>
      <c r="K445" s="31">
        <v>0.2557348727428434</v>
      </c>
      <c r="L445" s="31">
        <v>9.3480033237034128</v>
      </c>
      <c r="M445" s="31">
        <v>6.1588787094109696</v>
      </c>
      <c r="N445" s="31">
        <v>4.2</v>
      </c>
      <c r="O445" s="32">
        <f>O441*4/8+O449*4/8</f>
        <v>67.889317619405887</v>
      </c>
      <c r="P445" s="31">
        <f t="shared" si="13"/>
        <v>2.0092956075253481</v>
      </c>
      <c r="Q445" s="31">
        <f t="shared" si="14"/>
        <v>0.67060643358878913</v>
      </c>
    </row>
    <row r="446" spans="1:17" ht="15.75" x14ac:dyDescent="0.25">
      <c r="A446" s="2">
        <v>1647</v>
      </c>
      <c r="B446" s="31">
        <v>4.5139297545224686</v>
      </c>
      <c r="C446" s="31">
        <v>2.3015878914061751</v>
      </c>
      <c r="D446" s="31">
        <v>0.27775707429197916</v>
      </c>
      <c r="E446" s="31">
        <v>0.53821642439704942</v>
      </c>
      <c r="F446" s="31">
        <v>0.48117523353463315</v>
      </c>
      <c r="G446" s="31">
        <v>3.0687973862995501</v>
      </c>
      <c r="H446" s="31">
        <v>5.7113101128024555</v>
      </c>
      <c r="I446" s="32">
        <f>AVERAGE(I445,I447)</f>
        <v>5.7435107737410371</v>
      </c>
      <c r="J446" s="32">
        <f>J445*3/4+J449*1/4</f>
        <v>1.5576793190343934</v>
      </c>
      <c r="K446" s="31">
        <v>0.39582493170859256</v>
      </c>
      <c r="L446" s="31">
        <v>8.6081013065080807</v>
      </c>
      <c r="M446" s="31">
        <v>6.6277206872900045</v>
      </c>
      <c r="N446" s="31">
        <v>4.2</v>
      </c>
      <c r="O446" s="32">
        <f>O441*3/8+O449*5/8</f>
        <v>63.525948197916307</v>
      </c>
      <c r="P446" s="31">
        <f t="shared" si="13"/>
        <v>2.5363327029834211</v>
      </c>
      <c r="Q446" s="31">
        <f t="shared" si="14"/>
        <v>0.76871321551534633</v>
      </c>
    </row>
    <row r="447" spans="1:17" ht="15.75" x14ac:dyDescent="0.25">
      <c r="A447" s="2">
        <v>1648</v>
      </c>
      <c r="B447" s="31">
        <v>4.39482238162066</v>
      </c>
      <c r="C447" s="31">
        <v>2.1992950962325675</v>
      </c>
      <c r="D447" s="31">
        <v>0.39586684242042697</v>
      </c>
      <c r="E447" s="31">
        <v>0.53821642439704942</v>
      </c>
      <c r="F447" s="31">
        <v>0.67600232449794395</v>
      </c>
      <c r="G447" s="31">
        <v>3.5071970129137719</v>
      </c>
      <c r="H447" s="31">
        <v>6.3441075624131207</v>
      </c>
      <c r="I447" s="31">
        <v>7.4585631047658607</v>
      </c>
      <c r="J447" s="32">
        <f>J445*2/4+J449*2/4</f>
        <v>1.6848424355644529</v>
      </c>
      <c r="K447" s="31">
        <v>0.40146614213674292</v>
      </c>
      <c r="L447" s="31">
        <v>8.8153698532402913</v>
      </c>
      <c r="M447" s="31">
        <v>6.1801897084054698</v>
      </c>
      <c r="N447" s="31">
        <v>4.2</v>
      </c>
      <c r="O447" s="32">
        <f>O441*2/8+O449*6/8</f>
        <v>59.162578776426713</v>
      </c>
      <c r="P447" s="31">
        <f t="shared" si="13"/>
        <v>2.5445946905270622</v>
      </c>
      <c r="Q447" s="31">
        <f t="shared" si="14"/>
        <v>0.85045028332224526</v>
      </c>
    </row>
    <row r="448" spans="1:17" ht="15.75" x14ac:dyDescent="0.25">
      <c r="A448" s="2">
        <v>1649</v>
      </c>
      <c r="B448" s="31">
        <v>4.2842440407129576</v>
      </c>
      <c r="C448" s="31">
        <v>2.3015878914061751</v>
      </c>
      <c r="D448" s="31">
        <v>0.31309789280061662</v>
      </c>
      <c r="E448" s="31">
        <v>0.53821642439704942</v>
      </c>
      <c r="F448" s="31">
        <v>0.7124370195654266</v>
      </c>
      <c r="G448" s="31">
        <v>3.6562528859626076</v>
      </c>
      <c r="H448" s="31">
        <v>7.2693758800364012</v>
      </c>
      <c r="I448" s="31">
        <v>5.1598152901034462</v>
      </c>
      <c r="J448" s="32">
        <f>J445*1/4+J449*3/4</f>
        <v>1.8120055520945124</v>
      </c>
      <c r="K448" s="31">
        <v>0.39394452823254161</v>
      </c>
      <c r="L448" s="31">
        <v>8.7496068876005442</v>
      </c>
      <c r="M448" s="31">
        <v>6.6064096882955026</v>
      </c>
      <c r="N448" s="31">
        <v>4.2</v>
      </c>
      <c r="O448" s="32">
        <f>O441*1/8+O449*7/8</f>
        <v>54.799209354937119</v>
      </c>
      <c r="P448" s="31">
        <f t="shared" ref="P448:P511" si="15">(C448*C$7+E448*E$7+F448*F$7+G448*G$7+H448*H$7+I448*I$7+J448*J$7+K448*K$7+L448*L$7+M448*M$7+N448*N$7)/365</f>
        <v>2.6124021307133853</v>
      </c>
      <c r="Q448" s="31">
        <f t="shared" ref="Q448:Q511" si="16">(C448*C$6+D448*D$6+E448*E$6+F448*F$6+G448*G$6+H448*H$6+L448*L$6+M448*M$6+N448*N$6)/365</f>
        <v>0.83038750461878474</v>
      </c>
    </row>
    <row r="449" spans="1:17" ht="15.75" x14ac:dyDescent="0.25">
      <c r="A449" s="2">
        <v>1650</v>
      </c>
      <c r="B449" s="31">
        <v>4.5021907722299597</v>
      </c>
      <c r="C449" s="31">
        <v>1.892416710711744</v>
      </c>
      <c r="D449" s="31">
        <v>0.37499432712657105</v>
      </c>
      <c r="E449" s="31">
        <v>0.57653348360183021</v>
      </c>
      <c r="F449" s="31">
        <v>0.81616987597841772</v>
      </c>
      <c r="G449" s="31">
        <v>3.4370530726554964</v>
      </c>
      <c r="H449" s="31">
        <v>7.2520808332684199</v>
      </c>
      <c r="I449" s="31">
        <v>4.0878198436013973</v>
      </c>
      <c r="J449" s="31">
        <v>1.9391686686245719</v>
      </c>
      <c r="K449" s="31">
        <v>0.29992435443002641</v>
      </c>
      <c r="L449" s="31">
        <v>8.8490470232126501</v>
      </c>
      <c r="M449" s="31">
        <v>5.9670797184604547</v>
      </c>
      <c r="N449" s="31">
        <v>4.2</v>
      </c>
      <c r="O449" s="31">
        <v>50.435839933447532</v>
      </c>
      <c r="P449" s="31">
        <f t="shared" si="15"/>
        <v>2.2457548444314961</v>
      </c>
      <c r="Q449" s="31">
        <f t="shared" si="16"/>
        <v>0.82213881478457462</v>
      </c>
    </row>
    <row r="450" spans="1:17" ht="15.75" x14ac:dyDescent="0.25">
      <c r="A450" s="2">
        <v>1651</v>
      </c>
      <c r="B450" s="31">
        <v>4.7977742697967694</v>
      </c>
      <c r="C450" s="31">
        <v>1.6366847227777246</v>
      </c>
      <c r="D450" s="31">
        <v>0.22034376570482397</v>
      </c>
      <c r="E450" s="31">
        <v>0.57653348360183021</v>
      </c>
      <c r="F450" s="31">
        <v>0.46862623697827871</v>
      </c>
      <c r="G450" s="31">
        <v>3.0687973862995501</v>
      </c>
      <c r="H450" s="31">
        <v>5.8734984193835791</v>
      </c>
      <c r="I450" s="31">
        <v>6.5262452790335619</v>
      </c>
      <c r="J450" s="31">
        <v>1.9391686686245719</v>
      </c>
      <c r="K450" s="31">
        <v>0.28582132835964869</v>
      </c>
      <c r="L450" s="31">
        <v>9.3480033237034128</v>
      </c>
      <c r="M450" s="31">
        <v>5.9457687194659528</v>
      </c>
      <c r="N450" s="31">
        <v>4.2</v>
      </c>
      <c r="O450" s="31">
        <v>54.16072594087106</v>
      </c>
      <c r="P450" s="31">
        <f t="shared" si="15"/>
        <v>2.0238481228165157</v>
      </c>
      <c r="Q450" s="31">
        <f t="shared" si="16"/>
        <v>0.6660356200081472</v>
      </c>
    </row>
    <row r="451" spans="1:17" ht="15.75" x14ac:dyDescent="0.25">
      <c r="A451" s="2">
        <v>1652</v>
      </c>
      <c r="B451" s="31">
        <v>4.2689850961208338</v>
      </c>
      <c r="C451" s="31">
        <v>1.2275135420832934</v>
      </c>
      <c r="D451" s="31">
        <v>0.27947976649714534</v>
      </c>
      <c r="E451" s="31">
        <v>0.57653348360183021</v>
      </c>
      <c r="F451" s="31">
        <v>0.58104285485732055</v>
      </c>
      <c r="G451" s="31">
        <v>3.0687973862995501</v>
      </c>
      <c r="H451" s="31">
        <v>5.5894474670165524</v>
      </c>
      <c r="I451" s="31">
        <v>2.7096399935569528</v>
      </c>
      <c r="J451" s="32">
        <f>AVERAGE(J450,J452)</f>
        <v>1.8745947551110373</v>
      </c>
      <c r="K451" s="31">
        <v>0.2830007231455729</v>
      </c>
      <c r="L451" s="31">
        <v>8.8490470232126501</v>
      </c>
      <c r="M451" s="31">
        <v>5.39168274560891</v>
      </c>
      <c r="N451" s="31">
        <v>4.2</v>
      </c>
      <c r="O451" s="31">
        <v>50.435839933447532</v>
      </c>
      <c r="P451" s="31">
        <f t="shared" si="15"/>
        <v>1.663411085196538</v>
      </c>
      <c r="Q451" s="31">
        <f t="shared" si="16"/>
        <v>0.64669376909259702</v>
      </c>
    </row>
    <row r="452" spans="1:17" ht="15.75" x14ac:dyDescent="0.25">
      <c r="A452" s="2">
        <v>1653</v>
      </c>
      <c r="B452" s="31">
        <v>4.5105275342857718</v>
      </c>
      <c r="C452" s="31">
        <v>0.99735475294267584</v>
      </c>
      <c r="D452" s="31">
        <v>0.31832277960619759</v>
      </c>
      <c r="E452" s="31">
        <v>0.57653348360183021</v>
      </c>
      <c r="F452" s="31">
        <v>0.64242592265483089</v>
      </c>
      <c r="G452" s="31">
        <v>3.0687973862995501</v>
      </c>
      <c r="H452" s="31">
        <v>5.1847283001070528</v>
      </c>
      <c r="I452" s="31">
        <v>3.2091425476951563</v>
      </c>
      <c r="J452" s="31">
        <v>1.8100208415975028</v>
      </c>
      <c r="K452" s="31">
        <v>0.22000720669788776</v>
      </c>
      <c r="L452" s="31">
        <v>9.1908807737695977</v>
      </c>
      <c r="M452" s="31">
        <v>5.327749748625406</v>
      </c>
      <c r="N452" s="31">
        <v>4.2</v>
      </c>
      <c r="O452" s="31">
        <v>69.34929855522887</v>
      </c>
      <c r="P452" s="31">
        <f t="shared" si="15"/>
        <v>1.474082474043984</v>
      </c>
      <c r="Q452" s="31">
        <f t="shared" si="16"/>
        <v>0.64615523838827016</v>
      </c>
    </row>
    <row r="453" spans="1:17" ht="15.75" x14ac:dyDescent="0.25">
      <c r="A453" s="2">
        <v>1654</v>
      </c>
      <c r="B453" s="31">
        <v>4.6093558416434579</v>
      </c>
      <c r="C453" s="31">
        <v>0.99735475294267584</v>
      </c>
      <c r="D453" s="31">
        <v>0.19748998973952861</v>
      </c>
      <c r="E453" s="31">
        <v>0.57653348360183021</v>
      </c>
      <c r="F453" s="31">
        <v>0.46784381643071443</v>
      </c>
      <c r="G453" s="31">
        <v>2.8495975729924399</v>
      </c>
      <c r="H453" s="31">
        <v>5.2551704478644439</v>
      </c>
      <c r="I453" s="31">
        <v>3.1689039859909887</v>
      </c>
      <c r="J453" s="32">
        <f>J452*6/7+J459*1/7</f>
        <v>1.7721407364976596</v>
      </c>
      <c r="K453" s="31">
        <v>0.19086095281910737</v>
      </c>
      <c r="L453" s="31">
        <v>8.6478589686319598</v>
      </c>
      <c r="M453" s="31">
        <v>4.5818647838178483</v>
      </c>
      <c r="N453" s="31">
        <v>4.2</v>
      </c>
      <c r="O453" s="31">
        <v>56.175629954351955</v>
      </c>
      <c r="P453" s="31">
        <f t="shared" si="15"/>
        <v>1.4187278260369696</v>
      </c>
      <c r="Q453" s="31">
        <f t="shared" si="16"/>
        <v>0.55191855084062824</v>
      </c>
    </row>
    <row r="454" spans="1:17" ht="15.75" x14ac:dyDescent="0.25">
      <c r="A454" s="2">
        <v>1655</v>
      </c>
      <c r="B454" s="31">
        <v>4.3085142218848125</v>
      </c>
      <c r="C454" s="31">
        <v>1.432099132430509</v>
      </c>
      <c r="D454" s="31">
        <v>0.1763255316381796</v>
      </c>
      <c r="E454" s="31">
        <v>0.57653348360183021</v>
      </c>
      <c r="F454" s="31">
        <v>0.37258288183619115</v>
      </c>
      <c r="G454" s="31">
        <v>2.6303977596853287</v>
      </c>
      <c r="H454" s="31">
        <v>4.6470399135756306</v>
      </c>
      <c r="I454" s="31">
        <v>2.5696424953448989</v>
      </c>
      <c r="J454" s="32">
        <f>J452*5/7+J459*2/7</f>
        <v>1.7342606313978166</v>
      </c>
      <c r="K454" s="31">
        <v>0.22000720669788776</v>
      </c>
      <c r="L454" s="31">
        <v>10.873251388985182</v>
      </c>
      <c r="M454" s="31">
        <v>4.2835107978948264</v>
      </c>
      <c r="N454" s="31">
        <v>4.2</v>
      </c>
      <c r="O454" s="31">
        <v>63.044828204121629</v>
      </c>
      <c r="P454" s="31">
        <f t="shared" si="15"/>
        <v>1.7372060600407413</v>
      </c>
      <c r="Q454" s="31">
        <f t="shared" si="16"/>
        <v>0.60722010711685093</v>
      </c>
    </row>
    <row r="455" spans="1:17" ht="15.75" x14ac:dyDescent="0.25">
      <c r="A455" s="2">
        <v>1656</v>
      </c>
      <c r="B455" s="31">
        <v>5.7014818605185598</v>
      </c>
      <c r="C455" s="31">
        <v>1.457672331223911</v>
      </c>
      <c r="D455" s="31">
        <v>0.20320572676249873</v>
      </c>
      <c r="E455" s="31">
        <v>0.57653348360183021</v>
      </c>
      <c r="F455" s="31">
        <v>0.42376731306197996</v>
      </c>
      <c r="G455" s="31">
        <v>2.998653446041275</v>
      </c>
      <c r="H455" s="31">
        <v>5.467581825047664</v>
      </c>
      <c r="I455" s="31">
        <v>3.1191414334366789</v>
      </c>
      <c r="J455" s="32">
        <f>J452*4/7+J459*3/7</f>
        <v>1.6963805262979736</v>
      </c>
      <c r="K455" s="31">
        <v>0.26889769707519623</v>
      </c>
      <c r="L455" s="31">
        <v>9.2371072848534705</v>
      </c>
      <c r="M455" s="31">
        <v>4.6244867818068522</v>
      </c>
      <c r="N455" s="31">
        <v>4.2</v>
      </c>
      <c r="O455" s="31">
        <v>61.845357299524096</v>
      </c>
      <c r="P455" s="31">
        <f t="shared" si="15"/>
        <v>1.8091137102303088</v>
      </c>
      <c r="Q455" s="31">
        <f t="shared" si="16"/>
        <v>0.62017374480522092</v>
      </c>
    </row>
    <row r="456" spans="1:17" ht="15.75" x14ac:dyDescent="0.25">
      <c r="A456" s="2">
        <v>1657</v>
      </c>
      <c r="B456" s="31">
        <v>4.2147156030114559</v>
      </c>
      <c r="C456" s="31">
        <v>1.917989909505146</v>
      </c>
      <c r="D456" s="31">
        <v>0.24665828030620565</v>
      </c>
      <c r="E456" s="31">
        <v>0.57653348360183021</v>
      </c>
      <c r="F456" s="31">
        <v>0.53553835643028214</v>
      </c>
      <c r="G456" s="31">
        <v>3.0687973862995501</v>
      </c>
      <c r="H456" s="31">
        <v>5.7296728747298022</v>
      </c>
      <c r="I456" s="31">
        <v>3.9678158610528942</v>
      </c>
      <c r="J456" s="32">
        <f>J452*3/7+J459*4/7</f>
        <v>1.6585004211981302</v>
      </c>
      <c r="K456" s="31">
        <v>0.28394092488359773</v>
      </c>
      <c r="L456" s="31">
        <v>9.4721486555609644</v>
      </c>
      <c r="M456" s="31">
        <v>5.412993744603412</v>
      </c>
      <c r="N456" s="31">
        <v>4.2</v>
      </c>
      <c r="O456" s="31">
        <v>62.312685967392703</v>
      </c>
      <c r="P456" s="31">
        <f t="shared" si="15"/>
        <v>2.187987610494988</v>
      </c>
      <c r="Q456" s="31">
        <f t="shared" si="16"/>
        <v>0.71954848137306293</v>
      </c>
    </row>
    <row r="457" spans="1:17" ht="15.75" x14ac:dyDescent="0.25">
      <c r="A457" s="2">
        <v>1658</v>
      </c>
      <c r="B457" s="31">
        <v>4.9742973108394031</v>
      </c>
      <c r="C457" s="31">
        <v>1.866843511918342</v>
      </c>
      <c r="D457" s="31">
        <v>0.25366611595691413</v>
      </c>
      <c r="E457" s="31">
        <v>0.57653348360183021</v>
      </c>
      <c r="F457" s="31">
        <v>0.50368119314604476</v>
      </c>
      <c r="G457" s="31">
        <v>3.0687973862995501</v>
      </c>
      <c r="H457" s="31">
        <v>6.0931454288844051</v>
      </c>
      <c r="I457" s="31">
        <v>3.6929691506192102</v>
      </c>
      <c r="J457" s="32">
        <f>J452*2/7+J459*5/7</f>
        <v>1.6206203160982873</v>
      </c>
      <c r="K457" s="31">
        <v>0.32813040657078074</v>
      </c>
      <c r="L457" s="31">
        <v>9.0002807584132416</v>
      </c>
      <c r="M457" s="31">
        <v>5.327749748625406</v>
      </c>
      <c r="N457" s="31">
        <v>4.2</v>
      </c>
      <c r="O457" s="31">
        <v>51.143787685573848</v>
      </c>
      <c r="P457" s="31">
        <f t="shared" si="15"/>
        <v>2.1643605898131848</v>
      </c>
      <c r="Q457" s="31">
        <f t="shared" si="16"/>
        <v>0.71069385932007922</v>
      </c>
    </row>
    <row r="458" spans="1:17" ht="15.75" x14ac:dyDescent="0.25">
      <c r="A458" s="2">
        <v>1659</v>
      </c>
      <c r="B458" s="31">
        <v>4.2928339814802747</v>
      </c>
      <c r="C458" s="31">
        <v>1.892416710711744</v>
      </c>
      <c r="D458" s="31">
        <v>0.3274288888426295</v>
      </c>
      <c r="E458" s="31">
        <v>0.57653348360183021</v>
      </c>
      <c r="F458" s="31">
        <v>0.51213717785067236</v>
      </c>
      <c r="G458" s="31">
        <v>3.0687973862995501</v>
      </c>
      <c r="H458" s="31">
        <v>6.4877153281096538</v>
      </c>
      <c r="I458" s="31">
        <v>4.2088892734951662</v>
      </c>
      <c r="J458" s="32">
        <f>J452*1/7+J459*6/7</f>
        <v>1.5827402109984441</v>
      </c>
      <c r="K458" s="31">
        <v>0.27647783910035978</v>
      </c>
      <c r="L458" s="31">
        <v>8.8565541976804383</v>
      </c>
      <c r="M458" s="31">
        <v>5.0293957627023831</v>
      </c>
      <c r="N458" s="31">
        <v>4.2</v>
      </c>
      <c r="O458" s="31">
        <v>50.435839933447532</v>
      </c>
      <c r="P458" s="31">
        <f t="shared" si="15"/>
        <v>2.1662017783850165</v>
      </c>
      <c r="Q458" s="31">
        <f t="shared" si="16"/>
        <v>0.75574418633377316</v>
      </c>
    </row>
    <row r="459" spans="1:17" ht="15.75" x14ac:dyDescent="0.25">
      <c r="A459" s="2">
        <v>1660</v>
      </c>
      <c r="B459" s="31">
        <v>4.4594440981015886</v>
      </c>
      <c r="C459" s="31">
        <v>1.917989909505146</v>
      </c>
      <c r="D459" s="31">
        <v>0.24050837162547187</v>
      </c>
      <c r="E459" s="31">
        <v>0.45190428587906389</v>
      </c>
      <c r="F459" s="31">
        <v>0.49966482050616912</v>
      </c>
      <c r="G459" s="31">
        <v>3.0687973862995501</v>
      </c>
      <c r="H459" s="31">
        <v>5.7734073751095201</v>
      </c>
      <c r="I459" s="31">
        <v>3.603832211090721</v>
      </c>
      <c r="J459" s="31">
        <v>1.5448601058986009</v>
      </c>
      <c r="K459" s="31">
        <v>0.28633487510306815</v>
      </c>
      <c r="L459" s="31">
        <v>8.6123203097196459</v>
      </c>
      <c r="M459" s="31">
        <v>5.8179027254989428</v>
      </c>
      <c r="N459" s="31">
        <v>4.2</v>
      </c>
      <c r="O459" s="31">
        <v>45.716077082444833</v>
      </c>
      <c r="P459" s="31">
        <f t="shared" si="15"/>
        <v>2.1629424393775074</v>
      </c>
      <c r="Q459" s="31">
        <f t="shared" si="16"/>
        <v>0.69274312590745057</v>
      </c>
    </row>
    <row r="460" spans="1:17" ht="15.75" x14ac:dyDescent="0.25">
      <c r="A460" s="2">
        <v>1661</v>
      </c>
      <c r="B460" s="31">
        <v>4.1593013546790178</v>
      </c>
      <c r="C460" s="31">
        <v>2.4806002829599887</v>
      </c>
      <c r="D460" s="31">
        <v>0.23296166175274813</v>
      </c>
      <c r="E460" s="31">
        <v>0.45190428587906389</v>
      </c>
      <c r="F460" s="31">
        <v>0.45976179327162697</v>
      </c>
      <c r="G460" s="31">
        <v>3.0687973862995501</v>
      </c>
      <c r="H460" s="31">
        <v>5.6384344047889572</v>
      </c>
      <c r="I460" s="31">
        <v>3.7345890373156636</v>
      </c>
      <c r="J460" s="31">
        <v>1.9064928689230298</v>
      </c>
      <c r="K460" s="31">
        <v>0.33778379472696141</v>
      </c>
      <c r="L460" s="31">
        <v>8.7644500472991407</v>
      </c>
      <c r="M460" s="31">
        <v>5.7326587295209359</v>
      </c>
      <c r="N460" s="31">
        <v>4.2</v>
      </c>
      <c r="O460" s="31">
        <v>52.579380235171378</v>
      </c>
      <c r="P460" s="31">
        <f t="shared" si="15"/>
        <v>2.5999346018007419</v>
      </c>
      <c r="Q460" s="31">
        <f t="shared" si="16"/>
        <v>0.7552500628922566</v>
      </c>
    </row>
    <row r="461" spans="1:17" ht="15.75" x14ac:dyDescent="0.25">
      <c r="A461" s="2">
        <v>1662</v>
      </c>
      <c r="B461" s="31">
        <v>4.5689349104949315</v>
      </c>
      <c r="C461" s="31">
        <v>1.5599651263975187</v>
      </c>
      <c r="D461" s="31">
        <v>0.30340662368237359</v>
      </c>
      <c r="E461" s="31">
        <v>0.45190428587906389</v>
      </c>
      <c r="F461" s="31">
        <v>0.53357333136089957</v>
      </c>
      <c r="G461" s="31">
        <v>3.0687973862995501</v>
      </c>
      <c r="H461" s="31">
        <v>5.484596019642253</v>
      </c>
      <c r="I461" s="31">
        <v>3.2710197366354854</v>
      </c>
      <c r="J461" s="31">
        <v>1.7579447304795834</v>
      </c>
      <c r="K461" s="31">
        <v>0.31254016593953621</v>
      </c>
      <c r="L461" s="31">
        <v>8.7822599518321898</v>
      </c>
      <c r="M461" s="31">
        <v>5.7113477305264349</v>
      </c>
      <c r="N461" s="31">
        <v>4.2</v>
      </c>
      <c r="O461" s="31">
        <v>56.74031790197391</v>
      </c>
      <c r="P461" s="31">
        <f t="shared" si="15"/>
        <v>1.9137314659679014</v>
      </c>
      <c r="Q461" s="31">
        <f t="shared" si="16"/>
        <v>0.68595464582560894</v>
      </c>
    </row>
    <row r="462" spans="1:17" ht="15.75" x14ac:dyDescent="0.25">
      <c r="A462" s="2">
        <v>1663</v>
      </c>
      <c r="B462" s="31">
        <v>5.2204422294014385</v>
      </c>
      <c r="C462" s="31">
        <v>1.5343919276041167</v>
      </c>
      <c r="D462" s="31">
        <v>0.26014831175091763</v>
      </c>
      <c r="E462" s="31">
        <v>0.45190428587906389</v>
      </c>
      <c r="F462" s="31">
        <v>0.48760688351551712</v>
      </c>
      <c r="G462" s="31">
        <v>3.0687973862995501</v>
      </c>
      <c r="H462" s="31">
        <v>5.4242651778897422</v>
      </c>
      <c r="I462" s="31">
        <v>4.1801694431807164</v>
      </c>
      <c r="J462" s="31">
        <v>1.9337388558329023</v>
      </c>
      <c r="K462" s="31">
        <v>0.31254016593953621</v>
      </c>
      <c r="L462" s="31">
        <v>8.7158985040481038</v>
      </c>
      <c r="M462" s="31">
        <v>5.7965917265044409</v>
      </c>
      <c r="N462" s="31">
        <v>4.2</v>
      </c>
      <c r="O462" s="32">
        <f>O461*2/3+O464*1/3</f>
        <v>53.966621664878886</v>
      </c>
      <c r="P462" s="31">
        <f t="shared" si="15"/>
        <v>1.9057682727254652</v>
      </c>
      <c r="Q462" s="31">
        <f t="shared" si="16"/>
        <v>0.65382703613171189</v>
      </c>
    </row>
    <row r="463" spans="1:17" ht="15.75" x14ac:dyDescent="0.25">
      <c r="A463" s="2">
        <v>1664</v>
      </c>
      <c r="B463" s="31">
        <v>6.2462926801850198</v>
      </c>
      <c r="C463" s="31">
        <v>1.457672331223911</v>
      </c>
      <c r="D463" s="31">
        <v>0.23606068178772646</v>
      </c>
      <c r="E463" s="31">
        <v>0.45190428587906389</v>
      </c>
      <c r="F463" s="31">
        <v>0.46540431138098809</v>
      </c>
      <c r="G463" s="31">
        <v>3.0687973862995501</v>
      </c>
      <c r="H463" s="31">
        <v>5.6394888906140039</v>
      </c>
      <c r="I463" s="31">
        <v>4.1801694431807164</v>
      </c>
      <c r="J463" s="31">
        <v>1.9249487806018306</v>
      </c>
      <c r="K463" s="31">
        <v>0.26926537373252402</v>
      </c>
      <c r="L463" s="31">
        <v>8.9100581891385175</v>
      </c>
      <c r="M463" s="31">
        <v>5.8818357224824469</v>
      </c>
      <c r="N463" s="31">
        <v>4.2</v>
      </c>
      <c r="O463" s="32">
        <f>O461*1/3+O464*2/3</f>
        <v>51.192925427783855</v>
      </c>
      <c r="P463" s="31">
        <f t="shared" si="15"/>
        <v>1.8331368581973322</v>
      </c>
      <c r="Q463" s="31">
        <f t="shared" si="16"/>
        <v>0.63386344817366946</v>
      </c>
    </row>
    <row r="464" spans="1:17" ht="15.75" x14ac:dyDescent="0.25">
      <c r="A464" s="2">
        <v>1665</v>
      </c>
      <c r="B464" s="31">
        <v>4.4257250430848529</v>
      </c>
      <c r="C464" s="31">
        <v>1.2786599396700973</v>
      </c>
      <c r="D464" s="31">
        <v>0.22808534935733077</v>
      </c>
      <c r="E464" s="31">
        <v>0.45190428587906389</v>
      </c>
      <c r="F464" s="31">
        <v>0.33317321324646687</v>
      </c>
      <c r="G464" s="31">
        <v>3.0687973862995501</v>
      </c>
      <c r="H464" s="31">
        <v>5.9864311855612753</v>
      </c>
      <c r="I464" s="31">
        <v>3.7657113551694947</v>
      </c>
      <c r="J464" s="31">
        <v>2.210748972957608</v>
      </c>
      <c r="K464" s="31">
        <v>0.26926537373252402</v>
      </c>
      <c r="L464" s="31">
        <v>8.8550752766227703</v>
      </c>
      <c r="M464" s="31">
        <v>5.6261037345484288</v>
      </c>
      <c r="N464" s="31">
        <v>4.2</v>
      </c>
      <c r="O464" s="31">
        <v>48.419229190688824</v>
      </c>
      <c r="P464" s="31">
        <f t="shared" si="15"/>
        <v>1.6936061056817444</v>
      </c>
      <c r="Q464" s="31">
        <f t="shared" si="16"/>
        <v>0.59750080279736739</v>
      </c>
    </row>
    <row r="465" spans="1:17" ht="15.75" x14ac:dyDescent="0.25">
      <c r="A465" s="2">
        <v>1666</v>
      </c>
      <c r="B465" s="31">
        <v>5.3291839243772001</v>
      </c>
      <c r="C465" s="31">
        <v>1.0740743493228819</v>
      </c>
      <c r="D465" s="31">
        <v>0.22667740835791436</v>
      </c>
      <c r="E465" s="31">
        <v>0.45190428587906389</v>
      </c>
      <c r="F465" s="31">
        <v>0.4295991285352983</v>
      </c>
      <c r="G465" s="31">
        <v>3.0687973862995501</v>
      </c>
      <c r="H465" s="31">
        <v>5.8861871151511087</v>
      </c>
      <c r="I465" s="31">
        <v>4.0111692500151443</v>
      </c>
      <c r="J465" s="31">
        <v>1.7978982789719831</v>
      </c>
      <c r="K465" s="31">
        <v>0.26926537373252402</v>
      </c>
      <c r="L465" s="31">
        <v>8.7068909227170099</v>
      </c>
      <c r="M465" s="31">
        <v>5.6261037345484288</v>
      </c>
      <c r="N465" s="31">
        <v>4.2</v>
      </c>
      <c r="O465" s="31">
        <v>56.662863541092172</v>
      </c>
      <c r="P465" s="31">
        <f t="shared" si="15"/>
        <v>1.5470775106107735</v>
      </c>
      <c r="Q465" s="31">
        <f t="shared" si="16"/>
        <v>0.57669939381879598</v>
      </c>
    </row>
    <row r="466" spans="1:17" ht="15.75" x14ac:dyDescent="0.25">
      <c r="A466" s="2">
        <v>1667</v>
      </c>
      <c r="B466" s="31">
        <v>4.8197309961721864</v>
      </c>
      <c r="C466" s="31">
        <v>1.1763671444964894</v>
      </c>
      <c r="D466" s="31">
        <v>0.17931892030072288</v>
      </c>
      <c r="E466" s="31">
        <v>0.45190428587906389</v>
      </c>
      <c r="F466" s="31">
        <v>0.3283819835064366</v>
      </c>
      <c r="G466" s="31">
        <v>3.0687973862995501</v>
      </c>
      <c r="H466" s="31">
        <v>5.8790162246035012</v>
      </c>
      <c r="I466" s="31">
        <v>5.127764439155694</v>
      </c>
      <c r="J466" s="31">
        <v>1.9285942312035411</v>
      </c>
      <c r="K466" s="31">
        <v>0.25243628787424099</v>
      </c>
      <c r="L466" s="31">
        <v>9.4412536403898102</v>
      </c>
      <c r="M466" s="31">
        <v>5.1572617566693921</v>
      </c>
      <c r="N466" s="31">
        <v>4.2</v>
      </c>
      <c r="O466" s="32">
        <f>O465*2/3+O468*1/3</f>
        <v>52.862322286180053</v>
      </c>
      <c r="P466" s="31">
        <f t="shared" si="15"/>
        <v>1.6298206099229557</v>
      </c>
      <c r="Q466" s="31">
        <f t="shared" si="16"/>
        <v>0.56287366844278997</v>
      </c>
    </row>
    <row r="467" spans="1:17" ht="15.75" x14ac:dyDescent="0.25">
      <c r="A467" s="2">
        <v>1668</v>
      </c>
      <c r="B467" s="31">
        <v>4.6886097811284673</v>
      </c>
      <c r="C467" s="31">
        <v>1.5088187288107149</v>
      </c>
      <c r="D467" s="31">
        <v>0.21253164569478952</v>
      </c>
      <c r="E467" s="31">
        <v>0.45190428587906389</v>
      </c>
      <c r="F467" s="31">
        <v>0.34091988715187849</v>
      </c>
      <c r="G467" s="31">
        <v>3.0687973862995501</v>
      </c>
      <c r="H467" s="31">
        <v>6.0910192921621631</v>
      </c>
      <c r="I467" s="31">
        <v>4.1508609989953076</v>
      </c>
      <c r="J467" s="31">
        <v>1.9391686686245719</v>
      </c>
      <c r="K467" s="31">
        <v>0.26445706348730091</v>
      </c>
      <c r="L467" s="31">
        <v>8.9925348517715733</v>
      </c>
      <c r="M467" s="31">
        <v>4.9867737647133801</v>
      </c>
      <c r="N467" s="31">
        <v>4.2</v>
      </c>
      <c r="O467" s="32">
        <f>O465*1/3+O468*2/3</f>
        <v>49.061781031267941</v>
      </c>
      <c r="P467" s="31">
        <f t="shared" si="15"/>
        <v>1.8599436630793393</v>
      </c>
      <c r="Q467" s="31">
        <f t="shared" si="16"/>
        <v>0.61834849275709258</v>
      </c>
    </row>
    <row r="468" spans="1:17" ht="15.75" x14ac:dyDescent="0.25">
      <c r="A468" s="2">
        <v>1669</v>
      </c>
      <c r="B468" s="31">
        <v>4.3607415212545684</v>
      </c>
      <c r="C468" s="31">
        <v>1.3809527348437054</v>
      </c>
      <c r="D468" s="31">
        <v>0.1984050996087372</v>
      </c>
      <c r="E468" s="31">
        <v>0.45190428587906389</v>
      </c>
      <c r="F468" s="31">
        <v>0.36219709125380622</v>
      </c>
      <c r="G468" s="31">
        <v>3.0687973862995501</v>
      </c>
      <c r="H468" s="31">
        <v>5.8128352064177706</v>
      </c>
      <c r="I468" s="31">
        <v>3.4652430773032283</v>
      </c>
      <c r="J468" s="31">
        <v>2.0687061424745155</v>
      </c>
      <c r="K468" s="31">
        <v>0.26445706348730091</v>
      </c>
      <c r="L468" s="31">
        <v>8.367931925813112</v>
      </c>
      <c r="M468" s="31">
        <v>5.1146397586803891</v>
      </c>
      <c r="N468" s="31">
        <v>4.2</v>
      </c>
      <c r="O468" s="31">
        <v>45.261239776355822</v>
      </c>
      <c r="P468" s="31">
        <f t="shared" si="15"/>
        <v>1.7487867164343931</v>
      </c>
      <c r="Q468" s="31">
        <f t="shared" si="16"/>
        <v>0.58612683324673631</v>
      </c>
    </row>
    <row r="469" spans="1:17" ht="15.75" x14ac:dyDescent="0.25">
      <c r="A469" s="2">
        <v>1670</v>
      </c>
      <c r="B469" s="31">
        <v>4.5938989896873874</v>
      </c>
      <c r="C469" s="31">
        <v>1.3809527348437054</v>
      </c>
      <c r="D469" s="31">
        <v>0.2085790066402077</v>
      </c>
      <c r="E469" s="31">
        <v>0.5534247417102871</v>
      </c>
      <c r="F469" s="31">
        <v>0.41720909151989288</v>
      </c>
      <c r="G469" s="31">
        <v>3.0687973862995501</v>
      </c>
      <c r="H469" s="31">
        <v>5.8566597888419016</v>
      </c>
      <c r="I469" s="31">
        <v>4.6616048737727267</v>
      </c>
      <c r="J469" s="31">
        <v>2.1126695975829444</v>
      </c>
      <c r="K469" s="31">
        <v>0.26445706348730091</v>
      </c>
      <c r="L469" s="31">
        <v>8.1458188594338665</v>
      </c>
      <c r="M469" s="31">
        <v>5.5408597385704219</v>
      </c>
      <c r="N469" s="31">
        <v>4.2</v>
      </c>
      <c r="O469" s="32">
        <f>AVERAGE(O468,O470)</f>
        <v>45.01337612591611</v>
      </c>
      <c r="P469" s="31">
        <f t="shared" si="15"/>
        <v>1.7781207656126525</v>
      </c>
      <c r="Q469" s="31">
        <f t="shared" si="16"/>
        <v>0.60369471423128551</v>
      </c>
    </row>
    <row r="470" spans="1:17" ht="15.75" x14ac:dyDescent="0.25">
      <c r="A470" s="2">
        <v>1671</v>
      </c>
      <c r="B470" s="31">
        <v>4.5138214215083599</v>
      </c>
      <c r="C470" s="31">
        <v>1.3809527348437054</v>
      </c>
      <c r="D470" s="31">
        <v>0.22333500263934752</v>
      </c>
      <c r="E470" s="31">
        <v>0.5534247417102871</v>
      </c>
      <c r="F470" s="31">
        <v>0.48733926080562284</v>
      </c>
      <c r="G470" s="31">
        <v>3.0687973862995501</v>
      </c>
      <c r="H470" s="31">
        <v>5.6832055967971238</v>
      </c>
      <c r="I470" s="31">
        <v>3.7501610373783723</v>
      </c>
      <c r="J470" s="31">
        <v>2.0225586330352505</v>
      </c>
      <c r="K470" s="31">
        <v>0.27407368397774823</v>
      </c>
      <c r="L470" s="31">
        <v>8.2777051338055152</v>
      </c>
      <c r="M470" s="31">
        <v>4.8162857727573662</v>
      </c>
      <c r="N470" s="31">
        <v>4.2</v>
      </c>
      <c r="O470" s="31">
        <v>44.765512475476399</v>
      </c>
      <c r="P470" s="31">
        <f t="shared" si="15"/>
        <v>1.7680308965638247</v>
      </c>
      <c r="Q470" s="31">
        <f t="shared" si="16"/>
        <v>0.61555301801480633</v>
      </c>
    </row>
    <row r="471" spans="1:17" ht="15.75" x14ac:dyDescent="0.25">
      <c r="A471" s="2">
        <v>1672</v>
      </c>
      <c r="B471" s="31">
        <v>4.5423528040084058</v>
      </c>
      <c r="C471" s="31">
        <v>1.432099132430509</v>
      </c>
      <c r="D471" s="31">
        <v>0.18487555040374487</v>
      </c>
      <c r="E471" s="31">
        <v>0.5534247417102871</v>
      </c>
      <c r="F471" s="31">
        <v>0.34027309461006749</v>
      </c>
      <c r="G471" s="31">
        <v>3.0687973862995501</v>
      </c>
      <c r="H471" s="31">
        <v>5.5997807163062721</v>
      </c>
      <c r="I471" s="31">
        <v>3.8235059220671199</v>
      </c>
      <c r="J471" s="31">
        <v>1.7720611487407421</v>
      </c>
      <c r="K471" s="31">
        <v>0.30051939032647745</v>
      </c>
      <c r="L471" s="31">
        <v>8.3587071852785879</v>
      </c>
      <c r="M471" s="31">
        <v>4.6031757828123503</v>
      </c>
      <c r="N471" s="31">
        <v>4.2</v>
      </c>
      <c r="O471" s="32">
        <f>AVERAGE(O470,O472)</f>
        <v>40.511901008201804</v>
      </c>
      <c r="P471" s="31">
        <f t="shared" si="15"/>
        <v>1.8043492878011262</v>
      </c>
      <c r="Q471" s="31">
        <f t="shared" si="16"/>
        <v>0.58786819662444989</v>
      </c>
    </row>
    <row r="472" spans="1:17" ht="15.75" x14ac:dyDescent="0.25">
      <c r="A472" s="2">
        <v>1673</v>
      </c>
      <c r="B472" s="31">
        <v>4.5897892894568022</v>
      </c>
      <c r="C472" s="31">
        <v>1.9435631082985478</v>
      </c>
      <c r="D472" s="31">
        <v>0.20143503011297581</v>
      </c>
      <c r="E472" s="31">
        <v>0.5534247417102871</v>
      </c>
      <c r="F472" s="31">
        <v>0.4460881216345266</v>
      </c>
      <c r="G472" s="31">
        <v>3.0687973862995501</v>
      </c>
      <c r="H472" s="31">
        <v>5.6549566240763056</v>
      </c>
      <c r="I472" s="31">
        <v>3.8649578729733274</v>
      </c>
      <c r="J472" s="31">
        <v>1.8768322080207405</v>
      </c>
      <c r="K472" s="31">
        <v>0.30051939032647745</v>
      </c>
      <c r="L472" s="31">
        <v>8.4709593967263626</v>
      </c>
      <c r="M472" s="31">
        <v>4.8589077707463693</v>
      </c>
      <c r="N472" s="31">
        <v>4.2</v>
      </c>
      <c r="O472" s="31">
        <v>36.258289540927208</v>
      </c>
      <c r="P472" s="31">
        <f t="shared" si="15"/>
        <v>2.1892034832044049</v>
      </c>
      <c r="Q472" s="31">
        <f t="shared" si="16"/>
        <v>0.67186921607586092</v>
      </c>
    </row>
    <row r="473" spans="1:17" ht="15.75" x14ac:dyDescent="0.25">
      <c r="A473" s="2">
        <v>1674</v>
      </c>
      <c r="B473" s="31">
        <v>4.4133371055942821</v>
      </c>
      <c r="C473" s="31">
        <v>1.892416710711744</v>
      </c>
      <c r="D473" s="31">
        <v>0.22193907298543111</v>
      </c>
      <c r="E473" s="31">
        <v>0.5534247417102871</v>
      </c>
      <c r="F473" s="31">
        <v>0.54332600355029825</v>
      </c>
      <c r="G473" s="31">
        <v>3.0687973862995501</v>
      </c>
      <c r="H473" s="31">
        <v>5.8562381245172022</v>
      </c>
      <c r="I473" s="31">
        <v>4.4550566743686009</v>
      </c>
      <c r="J473" s="31">
        <v>2.0225586330352505</v>
      </c>
      <c r="K473" s="31">
        <v>0.30051939032647745</v>
      </c>
      <c r="L473" s="31">
        <v>8.2257359695498256</v>
      </c>
      <c r="M473" s="31">
        <v>5.455615742592415</v>
      </c>
      <c r="N473" s="31">
        <v>4.2</v>
      </c>
      <c r="O473" s="31">
        <v>47.226871033080712</v>
      </c>
      <c r="P473" s="31">
        <f t="shared" si="15"/>
        <v>2.1728921733546378</v>
      </c>
      <c r="Q473" s="31">
        <f t="shared" si="16"/>
        <v>0.68550039274709784</v>
      </c>
    </row>
    <row r="474" spans="1:17" ht="15.75" x14ac:dyDescent="0.25">
      <c r="A474" s="2">
        <v>1675</v>
      </c>
      <c r="B474" s="31">
        <v>4.6295520621513031</v>
      </c>
      <c r="C474" s="31">
        <v>1.3809527348437054</v>
      </c>
      <c r="D474" s="31">
        <v>0.23696249939001729</v>
      </c>
      <c r="E474" s="31">
        <v>0.5534247417102871</v>
      </c>
      <c r="F474" s="31">
        <v>0.43148835143501019</v>
      </c>
      <c r="G474" s="31">
        <v>3.0687973862995501</v>
      </c>
      <c r="H474" s="31">
        <v>5.8181272939902575</v>
      </c>
      <c r="I474" s="31">
        <v>4.3334837614045352</v>
      </c>
      <c r="J474" s="31">
        <v>2.0873459109532604</v>
      </c>
      <c r="K474" s="31">
        <v>0.30051939032647745</v>
      </c>
      <c r="L474" s="31">
        <v>8.2945591207417575</v>
      </c>
      <c r="M474" s="31">
        <v>5.434304743597913</v>
      </c>
      <c r="N474" s="31">
        <v>4.2</v>
      </c>
      <c r="O474" s="31">
        <v>45.091286874166386</v>
      </c>
      <c r="P474" s="31">
        <f t="shared" si="15"/>
        <v>1.7928739925419555</v>
      </c>
      <c r="Q474" s="31">
        <f t="shared" si="16"/>
        <v>0.62199784119377699</v>
      </c>
    </row>
    <row r="475" spans="1:17" ht="15.75" x14ac:dyDescent="0.25">
      <c r="A475" s="2">
        <v>1676</v>
      </c>
      <c r="B475" s="31">
        <v>4.6574780776121569</v>
      </c>
      <c r="C475" s="31">
        <v>1.3042331384634991</v>
      </c>
      <c r="D475" s="31">
        <v>0.20669678201729572</v>
      </c>
      <c r="E475" s="31">
        <v>0.5534247417102871</v>
      </c>
      <c r="F475" s="31">
        <v>0.40358959781385273</v>
      </c>
      <c r="G475" s="31">
        <v>3.0687973862995501</v>
      </c>
      <c r="H475" s="31">
        <v>5.4884310924617825</v>
      </c>
      <c r="I475" s="31">
        <v>4.6616048737727267</v>
      </c>
      <c r="J475" s="31">
        <v>1.9523901889712612</v>
      </c>
      <c r="K475" s="31">
        <v>0.30051939032647745</v>
      </c>
      <c r="L475" s="31">
        <v>8.6525733363183672</v>
      </c>
      <c r="M475" s="31">
        <v>5.9031467214769489</v>
      </c>
      <c r="N475" s="31">
        <v>4.2</v>
      </c>
      <c r="O475" s="32">
        <f>AVERAGE(O474,O476)</f>
        <v>46.896982774092521</v>
      </c>
      <c r="P475" s="31">
        <f t="shared" si="15"/>
        <v>1.7418055021124808</v>
      </c>
      <c r="Q475" s="31">
        <f t="shared" si="16"/>
        <v>0.59725802834527031</v>
      </c>
    </row>
    <row r="476" spans="1:17" ht="15.75" x14ac:dyDescent="0.25">
      <c r="A476" s="2">
        <v>1677</v>
      </c>
      <c r="B476" s="31">
        <v>4.2624159186377577</v>
      </c>
      <c r="C476" s="31">
        <v>1.7645507167447343</v>
      </c>
      <c r="D476" s="31">
        <v>0.23237882310024705</v>
      </c>
      <c r="E476" s="31">
        <v>0.5534247417102871</v>
      </c>
      <c r="F476" s="31">
        <v>0.48016150432031074</v>
      </c>
      <c r="G476" s="31">
        <v>3.0687973862995501</v>
      </c>
      <c r="H476" s="31">
        <v>5.5526286106350593</v>
      </c>
      <c r="I476" s="31">
        <v>3.3751939264450868</v>
      </c>
      <c r="J476" s="31">
        <v>2.0530353568023272</v>
      </c>
      <c r="K476" s="31">
        <v>0.30051939032647745</v>
      </c>
      <c r="L476" s="31">
        <v>8.2059850503959222</v>
      </c>
      <c r="M476" s="31">
        <v>5.6474147335429299</v>
      </c>
      <c r="N476" s="31">
        <v>4.2</v>
      </c>
      <c r="O476" s="31">
        <v>48.702678674018649</v>
      </c>
      <c r="P476" s="31">
        <f t="shared" si="15"/>
        <v>2.0573063307274211</v>
      </c>
      <c r="Q476" s="31">
        <f t="shared" si="16"/>
        <v>0.66817496240361107</v>
      </c>
    </row>
    <row r="477" spans="1:17" ht="15.75" x14ac:dyDescent="0.25">
      <c r="A477" s="2">
        <v>1678</v>
      </c>
      <c r="B477" s="31">
        <v>4.5160427680541861</v>
      </c>
      <c r="C477" s="31">
        <v>1.917989909505146</v>
      </c>
      <c r="D477" s="31">
        <v>0.22302210635719347</v>
      </c>
      <c r="E477" s="31">
        <v>0.5534247417102871</v>
      </c>
      <c r="F477" s="31">
        <v>0.42974220886665354</v>
      </c>
      <c r="G477" s="31">
        <v>3.0687973862995501</v>
      </c>
      <c r="H477" s="31">
        <v>5.6043800240318378</v>
      </c>
      <c r="I477" s="31">
        <v>3.6633930557285592</v>
      </c>
      <c r="J477" s="31">
        <v>1.9041759825468254</v>
      </c>
      <c r="K477" s="31">
        <v>0.30051939032647745</v>
      </c>
      <c r="L477" s="31">
        <v>8.4573152103476463</v>
      </c>
      <c r="M477" s="31">
        <v>5.370371746614409</v>
      </c>
      <c r="N477" s="31">
        <v>4.2</v>
      </c>
      <c r="O477" s="31">
        <v>53.130228017783985</v>
      </c>
      <c r="P477" s="31">
        <f t="shared" si="15"/>
        <v>2.1696611498149698</v>
      </c>
      <c r="Q477" s="31">
        <f t="shared" si="16"/>
        <v>0.68056233251695719</v>
      </c>
    </row>
    <row r="478" spans="1:17" ht="15.75" x14ac:dyDescent="0.25">
      <c r="A478" s="2">
        <v>1679</v>
      </c>
      <c r="B478" s="31">
        <v>4.2135735698355266</v>
      </c>
      <c r="C478" s="31">
        <v>1.5088187288107149</v>
      </c>
      <c r="D478" s="31">
        <v>0.2146641895901848</v>
      </c>
      <c r="E478" s="31">
        <v>0.5534247417102871</v>
      </c>
      <c r="F478" s="31">
        <v>0.37672124645860711</v>
      </c>
      <c r="G478" s="31">
        <v>3.0687973862995501</v>
      </c>
      <c r="H478" s="31">
        <v>5.6766906969868938</v>
      </c>
      <c r="I478" s="31">
        <v>3.568833466683353</v>
      </c>
      <c r="J478" s="31">
        <v>1.9177571648212104</v>
      </c>
      <c r="K478" s="31">
        <v>0.30051939032647745</v>
      </c>
      <c r="L478" s="31">
        <v>8.8408300758910805</v>
      </c>
      <c r="M478" s="31">
        <v>5.455615742592415</v>
      </c>
      <c r="N478" s="31">
        <v>4.2</v>
      </c>
      <c r="O478" s="31">
        <v>38.371846711590422</v>
      </c>
      <c r="P478" s="31">
        <f t="shared" si="15"/>
        <v>1.8745199395048693</v>
      </c>
      <c r="Q478" s="31">
        <f t="shared" si="16"/>
        <v>0.62719433599036356</v>
      </c>
    </row>
    <row r="479" spans="1:17" ht="15.75" x14ac:dyDescent="0.25">
      <c r="A479" s="2">
        <v>1680</v>
      </c>
      <c r="B479" s="31">
        <v>4.4771161229031078</v>
      </c>
      <c r="C479" s="31">
        <v>1.5855383251909207</v>
      </c>
      <c r="D479" s="31">
        <v>0.19943610277669152</v>
      </c>
      <c r="E479" s="31">
        <v>0.57100318639701642</v>
      </c>
      <c r="F479" s="31">
        <v>0.42606525472472212</v>
      </c>
      <c r="G479" s="31">
        <v>3.0687973862995501</v>
      </c>
      <c r="H479" s="31">
        <v>5.6666631747762768</v>
      </c>
      <c r="I479" s="31">
        <v>3.3083242170879492</v>
      </c>
      <c r="J479" s="31">
        <v>1.9177571648212104</v>
      </c>
      <c r="K479" s="31">
        <v>0.30051939032647745</v>
      </c>
      <c r="L479" s="31">
        <v>9.0771908975297588</v>
      </c>
      <c r="M479" s="31">
        <v>4.9441517667243762</v>
      </c>
      <c r="N479" s="31">
        <v>4.2</v>
      </c>
      <c r="O479" s="31">
        <v>44.275170391792471</v>
      </c>
      <c r="P479" s="31">
        <f t="shared" si="15"/>
        <v>1.9307278391626055</v>
      </c>
      <c r="Q479" s="31">
        <f t="shared" si="16"/>
        <v>0.6351187672814782</v>
      </c>
    </row>
    <row r="480" spans="1:17" ht="15.75" x14ac:dyDescent="0.25">
      <c r="A480" s="2">
        <v>1681</v>
      </c>
      <c r="B480" s="31">
        <v>4.7630161692863346</v>
      </c>
      <c r="C480" s="31">
        <v>1.432099132430509</v>
      </c>
      <c r="D480" s="31">
        <v>0.23396578768485377</v>
      </c>
      <c r="E480" s="31">
        <v>0.57100318639701642</v>
      </c>
      <c r="F480" s="31">
        <v>0.40501557155180212</v>
      </c>
      <c r="G480" s="31">
        <v>3.0687973862995501</v>
      </c>
      <c r="H480" s="31">
        <v>5.5576448987837015</v>
      </c>
      <c r="I480" s="31">
        <v>3.3083242170879492</v>
      </c>
      <c r="J480" s="31">
        <v>1.9177571648212104</v>
      </c>
      <c r="K480" s="31">
        <v>0.30051939032647745</v>
      </c>
      <c r="L480" s="31">
        <v>8.4479243507374058</v>
      </c>
      <c r="M480" s="31">
        <v>4.7736637747683632</v>
      </c>
      <c r="N480" s="31">
        <v>4.2</v>
      </c>
      <c r="O480" s="31">
        <v>47.226871033080712</v>
      </c>
      <c r="P480" s="31">
        <f t="shared" si="15"/>
        <v>1.8064396901428412</v>
      </c>
      <c r="Q480" s="31">
        <f t="shared" si="16"/>
        <v>0.62350247087207844</v>
      </c>
    </row>
    <row r="481" spans="1:17" ht="15.75" x14ac:dyDescent="0.25">
      <c r="A481" s="2">
        <v>1682</v>
      </c>
      <c r="B481" s="31">
        <v>4.3646985080365832</v>
      </c>
      <c r="C481" s="31">
        <v>1.4832455300173129</v>
      </c>
      <c r="D481" s="31">
        <v>0.25344146731222156</v>
      </c>
      <c r="E481" s="31">
        <v>0.57100318639701642</v>
      </c>
      <c r="F481" s="31">
        <v>0.48516231965389478</v>
      </c>
      <c r="G481" s="31">
        <v>3.0687973862995501</v>
      </c>
      <c r="H481" s="31">
        <v>5.640645104344439</v>
      </c>
      <c r="I481" s="31">
        <v>2.8789331237117053</v>
      </c>
      <c r="J481" s="31">
        <v>2.1126695975829444</v>
      </c>
      <c r="K481" s="31">
        <v>0.30051939032647745</v>
      </c>
      <c r="L481" s="31">
        <v>8.4184167171443072</v>
      </c>
      <c r="M481" s="31">
        <v>4.4753097888453404</v>
      </c>
      <c r="N481" s="31">
        <v>4.2</v>
      </c>
      <c r="O481" s="31">
        <v>47.226871033080712</v>
      </c>
      <c r="P481" s="31">
        <f t="shared" si="15"/>
        <v>1.8441321290609756</v>
      </c>
      <c r="Q481" s="31">
        <f t="shared" si="16"/>
        <v>0.64654055583395897</v>
      </c>
    </row>
    <row r="482" spans="1:17" ht="15.75" x14ac:dyDescent="0.25">
      <c r="A482" s="2">
        <v>1683</v>
      </c>
      <c r="B482" s="31">
        <v>4.5087056492074877</v>
      </c>
      <c r="C482" s="31">
        <v>1.432099132430509</v>
      </c>
      <c r="D482" s="31">
        <v>0.22281100439502874</v>
      </c>
      <c r="E482" s="31">
        <v>0.57100318639701642</v>
      </c>
      <c r="F482" s="31">
        <v>0.4984645704920167</v>
      </c>
      <c r="G482" s="31">
        <v>3.0687973862995501</v>
      </c>
      <c r="H482" s="31">
        <v>5.5061873858668173</v>
      </c>
      <c r="I482" s="31">
        <v>3.2235839945206872</v>
      </c>
      <c r="J482" s="31">
        <v>1.9177571648212104</v>
      </c>
      <c r="K482" s="31">
        <v>0.30451028783001294</v>
      </c>
      <c r="L482" s="31">
        <v>8.3601199261661403</v>
      </c>
      <c r="M482" s="31">
        <v>4.7310417767793602</v>
      </c>
      <c r="N482" s="31">
        <v>4.2</v>
      </c>
      <c r="O482" s="31">
        <v>47.226871033080712</v>
      </c>
      <c r="P482" s="31">
        <f t="shared" si="15"/>
        <v>1.8116395525426874</v>
      </c>
      <c r="Q482" s="31">
        <f t="shared" si="16"/>
        <v>0.6233365778353126</v>
      </c>
    </row>
    <row r="483" spans="1:17" ht="15.75" x14ac:dyDescent="0.25">
      <c r="A483" s="2">
        <v>1684</v>
      </c>
      <c r="B483" s="31">
        <v>4.4802153594723331</v>
      </c>
      <c r="C483" s="31">
        <v>1.6878311203645284</v>
      </c>
      <c r="D483" s="31">
        <v>0.24208693524433084</v>
      </c>
      <c r="E483" s="31">
        <v>0.57100318639701642</v>
      </c>
      <c r="F483" s="31">
        <v>0.41041240279836144</v>
      </c>
      <c r="G483" s="31">
        <v>3.0687973862995501</v>
      </c>
      <c r="H483" s="31">
        <v>5.0355987625618708</v>
      </c>
      <c r="I483" s="31">
        <v>3.0207186974466853</v>
      </c>
      <c r="J483" s="31">
        <v>2.5213068538702119</v>
      </c>
      <c r="K483" s="31">
        <v>0.30451028783001294</v>
      </c>
      <c r="L483" s="31">
        <v>8.6110630027400674</v>
      </c>
      <c r="M483" s="31">
        <v>5.455615742592415</v>
      </c>
      <c r="N483" s="31">
        <v>4.2</v>
      </c>
      <c r="O483" s="31">
        <v>49.440604111038262</v>
      </c>
      <c r="P483" s="31">
        <f t="shared" si="15"/>
        <v>1.9972057162039811</v>
      </c>
      <c r="Q483" s="31">
        <f t="shared" si="16"/>
        <v>0.66036664477532825</v>
      </c>
    </row>
    <row r="484" spans="1:17" ht="15.75" x14ac:dyDescent="0.25">
      <c r="A484" s="2">
        <v>1685</v>
      </c>
      <c r="B484" s="31">
        <v>4.5094361186890888</v>
      </c>
      <c r="C484" s="31">
        <v>1.2275135420832934</v>
      </c>
      <c r="D484" s="31">
        <v>0.24957086382056706</v>
      </c>
      <c r="E484" s="31">
        <v>0.57100318639701642</v>
      </c>
      <c r="F484" s="31">
        <v>0.61453968915583601</v>
      </c>
      <c r="G484" s="31">
        <v>3.0687973862995501</v>
      </c>
      <c r="H484" s="31">
        <v>5.6632981763539325</v>
      </c>
      <c r="I484" s="31">
        <v>3.2775388245296089</v>
      </c>
      <c r="J484" s="31">
        <v>2.2819158150729848</v>
      </c>
      <c r="K484" s="31">
        <v>0.30451028783001294</v>
      </c>
      <c r="L484" s="31">
        <v>8.5869084676924157</v>
      </c>
      <c r="M484" s="31">
        <v>5.1146397586803891</v>
      </c>
      <c r="N484" s="31">
        <v>4.2</v>
      </c>
      <c r="O484" s="31">
        <v>50.110523310359454</v>
      </c>
      <c r="P484" s="31">
        <f t="shared" si="15"/>
        <v>1.6845426515787376</v>
      </c>
      <c r="Q484" s="31">
        <f t="shared" si="16"/>
        <v>0.62844396643022271</v>
      </c>
    </row>
    <row r="485" spans="1:17" ht="15.75" x14ac:dyDescent="0.25">
      <c r="A485" s="2">
        <v>1686</v>
      </c>
      <c r="B485" s="31">
        <v>5.0176521072858815</v>
      </c>
      <c r="C485" s="31">
        <v>1.3298063372569013</v>
      </c>
      <c r="D485" s="31">
        <v>0.24340650316047016</v>
      </c>
      <c r="E485" s="31">
        <v>0.57100318639701642</v>
      </c>
      <c r="F485" s="31">
        <v>0.45092657196661734</v>
      </c>
      <c r="G485" s="31">
        <v>3.0687973862995501</v>
      </c>
      <c r="H485" s="31">
        <v>5.0903034168655674</v>
      </c>
      <c r="I485" s="31">
        <v>2.8199207518130134</v>
      </c>
      <c r="J485" s="31">
        <v>2.3288052315547461</v>
      </c>
      <c r="K485" s="31">
        <v>0.30451028783001294</v>
      </c>
      <c r="L485" s="31">
        <v>8.3277871466705857</v>
      </c>
      <c r="M485" s="31">
        <v>4.8589077707463693</v>
      </c>
      <c r="N485" s="31">
        <v>4.2</v>
      </c>
      <c r="O485" s="32">
        <f>AVERAGE(O484,O486)</f>
        <v>50.439459582826331</v>
      </c>
      <c r="P485" s="31">
        <f t="shared" si="15"/>
        <v>1.7276581053987488</v>
      </c>
      <c r="Q485" s="31">
        <f t="shared" si="16"/>
        <v>0.61478900173043516</v>
      </c>
    </row>
    <row r="486" spans="1:17" ht="15.75" x14ac:dyDescent="0.25">
      <c r="A486" s="2">
        <v>1687</v>
      </c>
      <c r="B486" s="31">
        <v>4.0302044899014495</v>
      </c>
      <c r="C486" s="31">
        <v>1.1507939457030876</v>
      </c>
      <c r="D486" s="31">
        <v>0.20656123339310212</v>
      </c>
      <c r="E486" s="31">
        <v>0.57100318639701642</v>
      </c>
      <c r="F486" s="31">
        <v>0.31574929064091284</v>
      </c>
      <c r="G486" s="31">
        <v>3.0687973862995501</v>
      </c>
      <c r="H486" s="31">
        <v>5.1203123301432028</v>
      </c>
      <c r="I486" s="31">
        <v>3.0249990649072331</v>
      </c>
      <c r="J486" s="31">
        <v>2.3288052315547461</v>
      </c>
      <c r="K486" s="31">
        <v>0.32057004404906064</v>
      </c>
      <c r="L486" s="31">
        <v>7.8197358266547843</v>
      </c>
      <c r="M486" s="31">
        <v>4.5818647838178483</v>
      </c>
      <c r="N486" s="31">
        <v>4.2</v>
      </c>
      <c r="O486" s="31">
        <v>50.768395855293207</v>
      </c>
      <c r="P486" s="31">
        <f t="shared" si="15"/>
        <v>1.590485140375949</v>
      </c>
      <c r="Q486" s="31">
        <f t="shared" si="16"/>
        <v>0.55325406373411068</v>
      </c>
    </row>
    <row r="487" spans="1:17" ht="15.75" x14ac:dyDescent="0.25">
      <c r="A487" s="2">
        <v>1688</v>
      </c>
      <c r="B487" s="31">
        <v>4.3491486642634616</v>
      </c>
      <c r="C487" s="31">
        <v>1.1252207469096858</v>
      </c>
      <c r="D487" s="31">
        <v>0.19901235300372727</v>
      </c>
      <c r="E487" s="31">
        <v>0.57100318639701642</v>
      </c>
      <c r="F487" s="31">
        <v>0.43298085603876035</v>
      </c>
      <c r="G487" s="31">
        <v>3.0687973862995501</v>
      </c>
      <c r="H487" s="31">
        <v>5.4960268439140929</v>
      </c>
      <c r="I487" s="31">
        <v>2.8199207518130134</v>
      </c>
      <c r="J487" s="31">
        <v>2.2175308782474272</v>
      </c>
      <c r="K487" s="31">
        <v>0.30931859807523721</v>
      </c>
      <c r="L487" s="31">
        <v>7.6005284078868431</v>
      </c>
      <c r="M487" s="31">
        <v>4.7523527757738622</v>
      </c>
      <c r="N487" s="31">
        <v>4.2</v>
      </c>
      <c r="O487" s="31">
        <v>47.226871033080712</v>
      </c>
      <c r="P487" s="31">
        <f t="shared" si="15"/>
        <v>1.5739802387794826</v>
      </c>
      <c r="Q487" s="31">
        <f t="shared" si="16"/>
        <v>0.55639588413378027</v>
      </c>
    </row>
    <row r="488" spans="1:17" ht="15.75" x14ac:dyDescent="0.25">
      <c r="A488" s="2">
        <v>1689</v>
      </c>
      <c r="B488" s="31">
        <v>4.6576736957993701</v>
      </c>
      <c r="C488" s="31">
        <v>1.3553795360503031</v>
      </c>
      <c r="D488" s="31">
        <v>0.1720687141994163</v>
      </c>
      <c r="E488" s="31">
        <v>0.57100318639701642</v>
      </c>
      <c r="F488" s="31">
        <v>0.30589212730186544</v>
      </c>
      <c r="G488" s="31">
        <v>3.0687973862995501</v>
      </c>
      <c r="H488" s="31">
        <v>5.2920116049414281</v>
      </c>
      <c r="I488" s="31">
        <v>3.3379698150081736</v>
      </c>
      <c r="J488" s="31">
        <v>2.3777920806644182</v>
      </c>
      <c r="K488" s="31">
        <v>0.29330692495864286</v>
      </c>
      <c r="L488" s="31">
        <v>7.8755716474449811</v>
      </c>
      <c r="M488" s="31">
        <v>4.9867737647133801</v>
      </c>
      <c r="N488" s="31">
        <v>4.2</v>
      </c>
      <c r="O488" s="32">
        <f>AVERAGE(O487,O489)</f>
        <v>48.132521931140772</v>
      </c>
      <c r="P488" s="31">
        <f t="shared" si="15"/>
        <v>1.7358591416105735</v>
      </c>
      <c r="Q488" s="31">
        <f t="shared" si="16"/>
        <v>0.56210899604983855</v>
      </c>
    </row>
    <row r="489" spans="1:17" ht="15.75" x14ac:dyDescent="0.25">
      <c r="A489" s="2">
        <v>1690</v>
      </c>
      <c r="B489" s="31">
        <v>4.3180767941093015</v>
      </c>
      <c r="C489" s="31">
        <v>1.2786599396700973</v>
      </c>
      <c r="D489" s="31">
        <v>0.19519340707801489</v>
      </c>
      <c r="E489" s="31">
        <v>0.44420137191521614</v>
      </c>
      <c r="F489" s="31">
        <v>0.32151735213375737</v>
      </c>
      <c r="G489" s="31">
        <v>2.8495975729924399</v>
      </c>
      <c r="H489" s="31">
        <v>4.9450616847958297</v>
      </c>
      <c r="I489" s="31">
        <v>3.540453344488808</v>
      </c>
      <c r="J489" s="31">
        <v>1.6597273799011623</v>
      </c>
      <c r="K489" s="31">
        <v>0.31734847618476048</v>
      </c>
      <c r="L489" s="31">
        <v>8.6045038720781353</v>
      </c>
      <c r="M489" s="31">
        <v>4.6671087797958553</v>
      </c>
      <c r="N489" s="31">
        <v>4.2</v>
      </c>
      <c r="O489" s="31">
        <v>49.038172829200839</v>
      </c>
      <c r="P489" s="31">
        <f t="shared" si="15"/>
        <v>1.6657379800575087</v>
      </c>
      <c r="Q489" s="31">
        <f t="shared" si="16"/>
        <v>0.55919982845555094</v>
      </c>
    </row>
    <row r="490" spans="1:17" ht="15.75" x14ac:dyDescent="0.25">
      <c r="A490" s="2">
        <v>1691</v>
      </c>
      <c r="B490" s="31">
        <v>4.3147660990220906</v>
      </c>
      <c r="C490" s="31">
        <v>1.6366847227777246</v>
      </c>
      <c r="D490" s="31">
        <v>0.19072181457907977</v>
      </c>
      <c r="E490" s="31">
        <v>0.44420137191521614</v>
      </c>
      <c r="F490" s="31">
        <v>0.27881026999823233</v>
      </c>
      <c r="G490" s="31">
        <v>2.6303977596853287</v>
      </c>
      <c r="H490" s="31">
        <v>5.1242564889436766</v>
      </c>
      <c r="I490" s="31">
        <v>3.6910529969149359</v>
      </c>
      <c r="J490" s="31">
        <v>2.2373840753073568</v>
      </c>
      <c r="K490" s="31">
        <v>0.31734847618476048</v>
      </c>
      <c r="L490" s="31">
        <v>8.9103878673905239</v>
      </c>
      <c r="M490" s="31">
        <v>4.5179317868343434</v>
      </c>
      <c r="N490" s="31">
        <v>4.2</v>
      </c>
      <c r="O490" s="31">
        <v>56.180236544875832</v>
      </c>
      <c r="P490" s="31">
        <f t="shared" si="15"/>
        <v>1.9217014272478821</v>
      </c>
      <c r="Q490" s="31">
        <f t="shared" si="16"/>
        <v>0.59941595140422987</v>
      </c>
    </row>
    <row r="491" spans="1:17" ht="15.75" x14ac:dyDescent="0.25">
      <c r="A491" s="2">
        <v>1692</v>
      </c>
      <c r="B491" s="31">
        <v>4.5026139980538504</v>
      </c>
      <c r="C491" s="31">
        <v>1.9947095058853517</v>
      </c>
      <c r="D491" s="31">
        <v>0.22150959308662316</v>
      </c>
      <c r="E491" s="31">
        <v>0.44420137191521614</v>
      </c>
      <c r="F491" s="31">
        <v>0.34317431142202809</v>
      </c>
      <c r="G491" s="31">
        <v>2.8495975729924399</v>
      </c>
      <c r="H491" s="31">
        <v>5.3308646014168612</v>
      </c>
      <c r="I491" s="31">
        <v>3.449867354596837</v>
      </c>
      <c r="J491" s="31">
        <v>2.2373840753073568</v>
      </c>
      <c r="K491" s="31">
        <v>0.32215678642998469</v>
      </c>
      <c r="L491" s="31">
        <v>9.1023240609474652</v>
      </c>
      <c r="M491" s="31">
        <v>4.9228407677298751</v>
      </c>
      <c r="N491" s="31">
        <v>4.2</v>
      </c>
      <c r="O491" s="31">
        <v>98.982793514886168</v>
      </c>
      <c r="P491" s="31">
        <f t="shared" si="15"/>
        <v>2.2092548008754851</v>
      </c>
      <c r="Q491" s="31">
        <f t="shared" si="16"/>
        <v>0.67481097019504377</v>
      </c>
    </row>
    <row r="492" spans="1:17" ht="15.75" x14ac:dyDescent="0.25">
      <c r="A492" s="2">
        <v>1693</v>
      </c>
      <c r="B492" s="31">
        <v>4.2935208898685167</v>
      </c>
      <c r="C492" s="31">
        <v>2.1737218974391652</v>
      </c>
      <c r="D492" s="31">
        <v>0.26225567801447702</v>
      </c>
      <c r="E492" s="31">
        <v>0.44420137191521614</v>
      </c>
      <c r="F492" s="31">
        <v>0.51547536545525419</v>
      </c>
      <c r="G492" s="31">
        <v>3.0687973862995501</v>
      </c>
      <c r="H492" s="31">
        <v>5.8227428987798122</v>
      </c>
      <c r="I492" s="31">
        <v>3.6369040439538103</v>
      </c>
      <c r="J492" s="31">
        <v>2.1313026379566939</v>
      </c>
      <c r="K492" s="31">
        <v>0.32215678642998469</v>
      </c>
      <c r="L492" s="31">
        <v>9.2848475176360861</v>
      </c>
      <c r="M492" s="31">
        <v>5.9244577204714508</v>
      </c>
      <c r="N492" s="31">
        <v>4.2</v>
      </c>
      <c r="O492" s="31">
        <v>75.386486299152821</v>
      </c>
      <c r="P492" s="31">
        <f t="shared" si="15"/>
        <v>2.385158360808648</v>
      </c>
      <c r="Q492" s="31">
        <f t="shared" si="16"/>
        <v>0.74702876088923942</v>
      </c>
    </row>
    <row r="493" spans="1:17" ht="15.75" x14ac:dyDescent="0.25">
      <c r="A493" s="2">
        <v>1694</v>
      </c>
      <c r="B493" s="31">
        <v>4.5892447446211424</v>
      </c>
      <c r="C493" s="31">
        <v>1.432099132430509</v>
      </c>
      <c r="D493" s="31">
        <v>0.23928713882612748</v>
      </c>
      <c r="E493" s="31">
        <v>0.44420137191521614</v>
      </c>
      <c r="F493" s="31">
        <v>0.51613784172810906</v>
      </c>
      <c r="G493" s="31">
        <v>3.0687973862995501</v>
      </c>
      <c r="H493" s="31">
        <v>5.8615366106802851</v>
      </c>
      <c r="I493" s="31">
        <v>3.7420408060032733</v>
      </c>
      <c r="J493" s="31">
        <v>2.4178040484070764</v>
      </c>
      <c r="K493" s="31">
        <v>0.32215678642998469</v>
      </c>
      <c r="L493" s="31">
        <v>9.3593151729038997</v>
      </c>
      <c r="M493" s="31">
        <v>6.5637876903064996</v>
      </c>
      <c r="N493" s="31">
        <v>4.2</v>
      </c>
      <c r="O493" s="31">
        <v>72.4867207086522</v>
      </c>
      <c r="P493" s="31">
        <f t="shared" si="15"/>
        <v>1.8577932441790639</v>
      </c>
      <c r="Q493" s="31">
        <f t="shared" si="16"/>
        <v>0.64650689825456331</v>
      </c>
    </row>
    <row r="494" spans="1:17" ht="15.75" x14ac:dyDescent="0.25">
      <c r="A494" s="2">
        <v>1695</v>
      </c>
      <c r="B494" s="31">
        <v>3.9206149443142277</v>
      </c>
      <c r="C494" s="31">
        <v>1.8156971143315381</v>
      </c>
      <c r="D494" s="31">
        <v>0.20060530014908301</v>
      </c>
      <c r="E494" s="31">
        <v>0.44420137191521614</v>
      </c>
      <c r="F494" s="31">
        <v>0.39904010000664436</v>
      </c>
      <c r="G494" s="31">
        <v>3.0687973862995501</v>
      </c>
      <c r="H494" s="31">
        <v>5.2380057175561729</v>
      </c>
      <c r="I494" s="31">
        <v>3.3767347113556241</v>
      </c>
      <c r="J494" s="31">
        <v>2.4098048241000964</v>
      </c>
      <c r="K494" s="31">
        <v>0.33658171716565499</v>
      </c>
      <c r="L494" s="31">
        <v>8.8375630953131719</v>
      </c>
      <c r="M494" s="31">
        <v>6.0523237144384598</v>
      </c>
      <c r="N494" s="31">
        <v>4.2</v>
      </c>
      <c r="O494" s="31">
        <v>65.63653196241124</v>
      </c>
      <c r="P494" s="31">
        <f t="shared" si="15"/>
        <v>2.1101742823871539</v>
      </c>
      <c r="Q494" s="31">
        <f t="shared" si="16"/>
        <v>0.6484311572677075</v>
      </c>
    </row>
    <row r="495" spans="1:17" ht="15.75" x14ac:dyDescent="0.25">
      <c r="A495" s="2">
        <v>1696</v>
      </c>
      <c r="B495" s="31">
        <v>4.2979267133840739</v>
      </c>
      <c r="C495" s="31">
        <v>1.8156971143315381</v>
      </c>
      <c r="D495" s="31">
        <v>0.23024996620410057</v>
      </c>
      <c r="E495" s="31">
        <v>0.44420137191521614</v>
      </c>
      <c r="F495" s="31">
        <v>0.47263203393886311</v>
      </c>
      <c r="G495" s="31">
        <v>3.0687973862995501</v>
      </c>
      <c r="H495" s="31">
        <v>5.5679395669407956</v>
      </c>
      <c r="I495" s="31">
        <v>3.4805433356179849</v>
      </c>
      <c r="J495" s="31">
        <v>2.1818889448261185</v>
      </c>
      <c r="K495" s="31">
        <v>0.33129257589590871</v>
      </c>
      <c r="L495" s="31">
        <v>10.496421634781868</v>
      </c>
      <c r="M495" s="31">
        <v>5.7113477305264349</v>
      </c>
      <c r="N495" s="31">
        <v>4.2830024813895786</v>
      </c>
      <c r="O495" s="31">
        <v>64.31164135138647</v>
      </c>
      <c r="P495" s="31">
        <f t="shared" si="15"/>
        <v>2.1371390866283577</v>
      </c>
      <c r="Q495" s="31">
        <f t="shared" si="16"/>
        <v>0.69556694406976671</v>
      </c>
    </row>
    <row r="496" spans="1:17" ht="15.75" x14ac:dyDescent="0.25">
      <c r="A496" s="2">
        <v>1697</v>
      </c>
      <c r="B496" s="31">
        <v>4.4274698491680251</v>
      </c>
      <c r="C496" s="31">
        <v>2.0458559034721557</v>
      </c>
      <c r="D496" s="31">
        <v>0.21430346309099629</v>
      </c>
      <c r="E496" s="31">
        <v>0.44420137191521614</v>
      </c>
      <c r="F496" s="31">
        <v>0.51622498031137121</v>
      </c>
      <c r="G496" s="31">
        <v>3.0687973862995501</v>
      </c>
      <c r="H496" s="31">
        <v>5.9961320519679635</v>
      </c>
      <c r="I496" s="31">
        <v>3.8578342331989748</v>
      </c>
      <c r="J496" s="31">
        <v>2.4402329939635683</v>
      </c>
      <c r="K496" s="31">
        <v>0.32614768393352017</v>
      </c>
      <c r="L496" s="31">
        <v>11.750078676009361</v>
      </c>
      <c r="M496" s="31">
        <v>5.6047927355539269</v>
      </c>
      <c r="N496" s="31">
        <v>4.2830024813895786</v>
      </c>
      <c r="O496" s="31">
        <v>74.841473981783253</v>
      </c>
      <c r="P496" s="31">
        <f t="shared" si="15"/>
        <v>2.3357373662972924</v>
      </c>
      <c r="Q496" s="31">
        <f t="shared" si="16"/>
        <v>0.73903947853234842</v>
      </c>
    </row>
    <row r="497" spans="1:17" ht="15.75" x14ac:dyDescent="0.25">
      <c r="A497" s="2">
        <v>1698</v>
      </c>
      <c r="B497" s="31">
        <v>4.4293034521666721</v>
      </c>
      <c r="C497" s="31">
        <v>1.866843511918342</v>
      </c>
      <c r="D497" s="31">
        <v>0.26609120315831325</v>
      </c>
      <c r="E497" s="31">
        <v>0.44420137191521614</v>
      </c>
      <c r="F497" s="31">
        <v>0.56439521137025028</v>
      </c>
      <c r="G497" s="31">
        <v>3.0687973862995501</v>
      </c>
      <c r="H497" s="31">
        <v>5.7735067988801925</v>
      </c>
      <c r="I497" s="31">
        <v>4.02120658532482</v>
      </c>
      <c r="J497" s="31">
        <v>2.898723827759059</v>
      </c>
      <c r="K497" s="31">
        <v>0.32057004404906064</v>
      </c>
      <c r="L497" s="31">
        <v>11.936011334499666</v>
      </c>
      <c r="M497" s="31">
        <v>5.434304743597913</v>
      </c>
      <c r="N497" s="31">
        <v>4.3</v>
      </c>
      <c r="O497" s="31">
        <v>65.526867736669999</v>
      </c>
      <c r="P497" s="31">
        <f t="shared" si="15"/>
        <v>2.2124723755484248</v>
      </c>
      <c r="Q497" s="31">
        <f t="shared" si="16"/>
        <v>0.74993615577124384</v>
      </c>
    </row>
    <row r="498" spans="1:17" ht="15.75" x14ac:dyDescent="0.25">
      <c r="A498" s="2">
        <v>1699</v>
      </c>
      <c r="B498" s="31">
        <v>4.483421897733157</v>
      </c>
      <c r="C498" s="31">
        <v>1.457672331223911</v>
      </c>
      <c r="D498" s="31">
        <v>0.24148403251032458</v>
      </c>
      <c r="E498" s="31">
        <v>0.44420137191521614</v>
      </c>
      <c r="F498" s="31">
        <v>0.55618332959381234</v>
      </c>
      <c r="G498" s="31">
        <v>3.0687973862995501</v>
      </c>
      <c r="H498" s="31">
        <v>5.7030144955680404</v>
      </c>
      <c r="I498" s="31">
        <v>4.0134099321115695</v>
      </c>
      <c r="J498" s="31">
        <v>2.9105026978021979</v>
      </c>
      <c r="K498" s="31">
        <v>0.31653106344307297</v>
      </c>
      <c r="L498" s="31">
        <v>9.9980315335525916</v>
      </c>
      <c r="M498" s="31">
        <v>5.455615742592415</v>
      </c>
      <c r="N498" s="31">
        <v>4.3</v>
      </c>
      <c r="O498" s="31">
        <v>73.167438070237935</v>
      </c>
      <c r="P498" s="31">
        <f t="shared" si="15"/>
        <v>1.8854326015988463</v>
      </c>
      <c r="Q498" s="31">
        <f t="shared" si="16"/>
        <v>0.65808238995533308</v>
      </c>
    </row>
    <row r="499" spans="1:17" ht="15.75" x14ac:dyDescent="0.25">
      <c r="A499" s="2">
        <v>1700</v>
      </c>
      <c r="B499" s="31">
        <v>4.4603954441339591</v>
      </c>
      <c r="C499" s="31">
        <v>1.2275135420832934</v>
      </c>
      <c r="D499" s="31">
        <v>0.26528327261236934</v>
      </c>
      <c r="E499" s="31">
        <v>0.45743458308387758</v>
      </c>
      <c r="F499" s="31">
        <v>0.55099504962543888</v>
      </c>
      <c r="G499" s="31">
        <v>3.1301733340255415</v>
      </c>
      <c r="H499" s="31">
        <v>5.4204224178926514</v>
      </c>
      <c r="I499" s="31">
        <v>2.864664076435433</v>
      </c>
      <c r="J499" s="31">
        <v>2.9222815678453364</v>
      </c>
      <c r="K499" s="31">
        <v>0.31254016593953621</v>
      </c>
      <c r="L499" s="31">
        <v>10.101824815728977</v>
      </c>
      <c r="M499" s="31">
        <v>5.2851277506364021</v>
      </c>
      <c r="N499" s="31">
        <v>4.3808996809641974</v>
      </c>
      <c r="O499" s="31">
        <v>57.240422866879477</v>
      </c>
      <c r="P499" s="31">
        <f t="shared" si="15"/>
        <v>1.701817921333745</v>
      </c>
      <c r="Q499" s="31">
        <f t="shared" si="16"/>
        <v>0.64322153248456526</v>
      </c>
    </row>
    <row r="500" spans="1:17" ht="15.75" x14ac:dyDescent="0.25">
      <c r="A500" s="2">
        <v>1701</v>
      </c>
      <c r="B500" s="31">
        <v>4.5076244521312878</v>
      </c>
      <c r="C500" s="31">
        <v>1.0996475481162837</v>
      </c>
      <c r="D500" s="31">
        <v>0.2082020635131174</v>
      </c>
      <c r="E500" s="31">
        <v>0.45743458308387758</v>
      </c>
      <c r="F500" s="31">
        <v>0.35393974394036559</v>
      </c>
      <c r="G500" s="31">
        <v>3.1301733340255415</v>
      </c>
      <c r="H500" s="31">
        <v>5.3810074139956692</v>
      </c>
      <c r="I500" s="31">
        <v>2.9588064228930389</v>
      </c>
      <c r="J500" s="31">
        <v>2.514008595085341</v>
      </c>
      <c r="K500" s="31">
        <v>0.38466481961789145</v>
      </c>
      <c r="L500" s="31">
        <v>10.699916539313509</v>
      </c>
      <c r="M500" s="31">
        <v>5.7965917265044409</v>
      </c>
      <c r="N500" s="31">
        <v>4.4000000000000004</v>
      </c>
      <c r="O500" s="31">
        <v>45.575632618607202</v>
      </c>
      <c r="P500" s="31">
        <f t="shared" si="15"/>
        <v>1.6388154164143454</v>
      </c>
      <c r="Q500" s="31">
        <f t="shared" si="16"/>
        <v>0.58903794317958325</v>
      </c>
    </row>
    <row r="501" spans="1:17" ht="15.75" x14ac:dyDescent="0.25">
      <c r="A501" s="2">
        <v>1702</v>
      </c>
      <c r="B501" s="31">
        <v>4.6902420218263954</v>
      </c>
      <c r="C501" s="31">
        <v>1.1252207469096858</v>
      </c>
      <c r="D501" s="31">
        <v>0.22402350212202413</v>
      </c>
      <c r="E501" s="31">
        <v>0.45743458308387758</v>
      </c>
      <c r="F501" s="31">
        <v>0.41690383470641279</v>
      </c>
      <c r="G501" s="31">
        <v>3.1301733340255415</v>
      </c>
      <c r="H501" s="31">
        <v>5.6330301231383197</v>
      </c>
      <c r="I501" s="31">
        <v>3.2385019141669877</v>
      </c>
      <c r="J501" s="31">
        <v>2.4539584834880848</v>
      </c>
      <c r="K501" s="31">
        <v>0.33658171716565499</v>
      </c>
      <c r="L501" s="31">
        <v>10.636312354056841</v>
      </c>
      <c r="M501" s="31">
        <v>5.455615742592415</v>
      </c>
      <c r="N501" s="31">
        <v>4.4910340304856442</v>
      </c>
      <c r="O501" s="31">
        <v>46.98606650862326</v>
      </c>
      <c r="P501" s="31">
        <f t="shared" si="15"/>
        <v>1.6421022297858008</v>
      </c>
      <c r="Q501" s="31">
        <f t="shared" si="16"/>
        <v>0.60655179944840376</v>
      </c>
    </row>
    <row r="502" spans="1:17" ht="15.75" x14ac:dyDescent="0.25">
      <c r="A502" s="2">
        <v>1703</v>
      </c>
      <c r="B502" s="31">
        <v>4.6751828477961803</v>
      </c>
      <c r="C502" s="31">
        <v>1.457672331223911</v>
      </c>
      <c r="D502" s="31">
        <v>0.21043652325530257</v>
      </c>
      <c r="E502" s="31">
        <v>0.45743458308387758</v>
      </c>
      <c r="F502" s="31">
        <v>0.34262743855375116</v>
      </c>
      <c r="G502" s="31">
        <v>3.1301733340255415</v>
      </c>
      <c r="H502" s="31">
        <v>5.4907650346868619</v>
      </c>
      <c r="I502" s="31">
        <v>3.1696048894940261</v>
      </c>
      <c r="J502" s="31">
        <v>2.2357740900758105</v>
      </c>
      <c r="K502" s="31">
        <v>0.33658171716565499</v>
      </c>
      <c r="L502" s="31">
        <v>10.439366801840894</v>
      </c>
      <c r="M502" s="31">
        <v>4.7736848231326343</v>
      </c>
      <c r="N502" s="31">
        <v>4</v>
      </c>
      <c r="O502" s="31">
        <v>53.268661258719341</v>
      </c>
      <c r="P502" s="31">
        <f t="shared" si="15"/>
        <v>1.8615283618935523</v>
      </c>
      <c r="Q502" s="31">
        <f t="shared" si="16"/>
        <v>0.62573913196570052</v>
      </c>
    </row>
    <row r="503" spans="1:17" ht="15.75" x14ac:dyDescent="0.25">
      <c r="A503" s="2">
        <v>1704</v>
      </c>
      <c r="B503" s="31">
        <v>4.5774475415528402</v>
      </c>
      <c r="C503" s="31">
        <v>1.2019403432898916</v>
      </c>
      <c r="D503" s="31">
        <v>0.2124119010373019</v>
      </c>
      <c r="E503" s="31">
        <v>0.45743458308387758</v>
      </c>
      <c r="F503" s="31">
        <v>0.38079148258168927</v>
      </c>
      <c r="G503" s="31">
        <v>3.1301733340255415</v>
      </c>
      <c r="H503" s="31">
        <v>4.8918123572445777</v>
      </c>
      <c r="I503" s="31">
        <v>3.1106173248040401</v>
      </c>
      <c r="J503" s="31">
        <v>2.2156477103202494</v>
      </c>
      <c r="K503" s="31">
        <v>0.33658171716565499</v>
      </c>
      <c r="L503" s="31">
        <v>10.930512529488961</v>
      </c>
      <c r="M503" s="31">
        <v>4.7736848231326343</v>
      </c>
      <c r="N503" s="31">
        <v>3.8424650833037939</v>
      </c>
      <c r="O503" s="31">
        <v>58.241983054183137</v>
      </c>
      <c r="P503" s="31">
        <f t="shared" si="15"/>
        <v>1.674571985525551</v>
      </c>
      <c r="Q503" s="31">
        <f t="shared" si="16"/>
        <v>0.59974105475182427</v>
      </c>
    </row>
    <row r="504" spans="1:17" ht="15.75" x14ac:dyDescent="0.25">
      <c r="A504" s="2">
        <v>1705</v>
      </c>
      <c r="B504" s="31">
        <v>4.4127847855746785</v>
      </c>
      <c r="C504" s="31">
        <v>1.0485011505294797</v>
      </c>
      <c r="D504" s="31">
        <v>0.22368297124677211</v>
      </c>
      <c r="E504" s="31">
        <v>0.45743458308387758</v>
      </c>
      <c r="F504" s="31">
        <v>0.37005267444783546</v>
      </c>
      <c r="G504" s="31">
        <v>3.1301733340255415</v>
      </c>
      <c r="H504" s="31">
        <v>4.680838606998309</v>
      </c>
      <c r="I504" s="31">
        <v>2.7429215914791047</v>
      </c>
      <c r="J504" s="31">
        <v>2.3222863687060435</v>
      </c>
      <c r="K504" s="31">
        <v>0.33658171716565499</v>
      </c>
      <c r="L504" s="31">
        <v>10.983582044760453</v>
      </c>
      <c r="M504" s="31">
        <v>4.4327073357660165</v>
      </c>
      <c r="N504" s="31">
        <v>4.992757178305566</v>
      </c>
      <c r="O504" s="31">
        <v>54.401671330865078</v>
      </c>
      <c r="P504" s="31">
        <f t="shared" si="15"/>
        <v>1.561919903338302</v>
      </c>
      <c r="Q504" s="31">
        <f t="shared" si="16"/>
        <v>0.58806368643263784</v>
      </c>
    </row>
    <row r="505" spans="1:17" ht="15.75" x14ac:dyDescent="0.25">
      <c r="A505" s="2">
        <v>1706</v>
      </c>
      <c r="B505" s="31">
        <v>4.5618056856985021</v>
      </c>
      <c r="C505" s="31">
        <v>1.0485011505294797</v>
      </c>
      <c r="D505" s="31">
        <v>0.25633323839387473</v>
      </c>
      <c r="E505" s="31">
        <v>0.45743458308387758</v>
      </c>
      <c r="F505" s="31">
        <v>0.47622809322841719</v>
      </c>
      <c r="G505" s="31">
        <v>3.1301733340255415</v>
      </c>
      <c r="H505" s="31">
        <v>5.6068151643632893</v>
      </c>
      <c r="I505" s="31">
        <v>3.2244977272501605</v>
      </c>
      <c r="J505" s="31">
        <v>2.4161872281740928</v>
      </c>
      <c r="K505" s="31">
        <v>0.33658171716565499</v>
      </c>
      <c r="L505" s="31">
        <v>11.14367624944164</v>
      </c>
      <c r="M505" s="31">
        <v>4.2622185920827089</v>
      </c>
      <c r="N505" s="31">
        <v>4.2830024813895786</v>
      </c>
      <c r="O505" s="31">
        <v>57.621366460774873</v>
      </c>
      <c r="P505" s="31">
        <f t="shared" si="15"/>
        <v>1.5865735381186088</v>
      </c>
      <c r="Q505" s="31">
        <f t="shared" si="16"/>
        <v>0.6217436401626919</v>
      </c>
    </row>
    <row r="506" spans="1:17" ht="15.75" x14ac:dyDescent="0.25">
      <c r="A506" s="2">
        <v>1707</v>
      </c>
      <c r="B506" s="31">
        <v>4.5192010815592347</v>
      </c>
      <c r="C506" s="31">
        <v>1.2019403432898916</v>
      </c>
      <c r="D506" s="31">
        <v>0.20070556993643968</v>
      </c>
      <c r="E506" s="31">
        <v>0.45743458308387758</v>
      </c>
      <c r="F506" s="31">
        <v>0.37622058154272942</v>
      </c>
      <c r="G506" s="31">
        <v>3.1301733340255415</v>
      </c>
      <c r="H506" s="31">
        <v>5.0926002204955259</v>
      </c>
      <c r="I506" s="31">
        <v>2.9622493406578383</v>
      </c>
      <c r="J506" s="31">
        <v>2.4114337067295248</v>
      </c>
      <c r="K506" s="31">
        <v>0.33658171716565499</v>
      </c>
      <c r="L506" s="31">
        <v>11.121752574237432</v>
      </c>
      <c r="M506" s="31">
        <v>4.0917298483994005</v>
      </c>
      <c r="N506" s="31">
        <v>3.5732477844735913</v>
      </c>
      <c r="O506" s="31">
        <v>55.632587847292562</v>
      </c>
      <c r="P506" s="31">
        <f t="shared" si="15"/>
        <v>1.6731618437207547</v>
      </c>
      <c r="Q506" s="31">
        <f t="shared" si="16"/>
        <v>0.59373788644938785</v>
      </c>
    </row>
    <row r="507" spans="1:17" ht="15.75" x14ac:dyDescent="0.25">
      <c r="A507" s="2">
        <v>1708</v>
      </c>
      <c r="B507" s="31">
        <v>4.6133120037741451</v>
      </c>
      <c r="C507" s="31">
        <v>1.7901239155381363</v>
      </c>
      <c r="D507" s="31">
        <v>0.25028613907638408</v>
      </c>
      <c r="E507" s="31">
        <v>0.45743458308387758</v>
      </c>
      <c r="F507" s="31">
        <v>0.34776342525534459</v>
      </c>
      <c r="G507" s="31">
        <v>3.1301733340255415</v>
      </c>
      <c r="H507" s="31">
        <v>4.803089518948167</v>
      </c>
      <c r="I507" s="31">
        <v>2.8180261803385149</v>
      </c>
      <c r="J507" s="31">
        <v>2.4066801852849564</v>
      </c>
      <c r="K507" s="31">
        <v>0.3525933902822494</v>
      </c>
      <c r="L507" s="31">
        <v>11.163334400101174</v>
      </c>
      <c r="M507" s="31">
        <v>5.1146623104992504</v>
      </c>
      <c r="N507" s="31">
        <v>3.157184686281461</v>
      </c>
      <c r="O507" s="31">
        <v>52.599570463557107</v>
      </c>
      <c r="P507" s="31">
        <f t="shared" si="15"/>
        <v>2.1048129119135726</v>
      </c>
      <c r="Q507" s="31">
        <f t="shared" si="16"/>
        <v>0.69177202977354624</v>
      </c>
    </row>
    <row r="508" spans="1:17" ht="15.75" x14ac:dyDescent="0.25">
      <c r="A508" s="2">
        <v>1709</v>
      </c>
      <c r="B508" s="31">
        <v>4.2328898885665094</v>
      </c>
      <c r="C508" s="31">
        <v>2.2248682950259693</v>
      </c>
      <c r="D508" s="31">
        <v>0.24797420537940407</v>
      </c>
      <c r="E508" s="31">
        <v>0.45743458308387758</v>
      </c>
      <c r="F508" s="31">
        <v>0.53112178574935365</v>
      </c>
      <c r="G508" s="31">
        <v>3.1301733340255415</v>
      </c>
      <c r="H508" s="31">
        <v>5.1371388019811786</v>
      </c>
      <c r="I508" s="31">
        <v>3.048990689435803</v>
      </c>
      <c r="J508" s="31">
        <v>2.3077873120339762</v>
      </c>
      <c r="K508" s="31">
        <v>0.3525933902822494</v>
      </c>
      <c r="L508" s="31">
        <v>11.259245397116512</v>
      </c>
      <c r="M508" s="31">
        <v>5.2851510541825597</v>
      </c>
      <c r="N508" s="31">
        <v>4.2830024813895786</v>
      </c>
      <c r="O508" s="31">
        <v>52.568856578814547</v>
      </c>
      <c r="P508" s="31">
        <f t="shared" si="15"/>
        <v>2.4509336402917765</v>
      </c>
      <c r="Q508" s="31">
        <f t="shared" si="16"/>
        <v>0.76808441231924818</v>
      </c>
    </row>
    <row r="509" spans="1:17" ht="15.75" x14ac:dyDescent="0.25">
      <c r="A509" s="2">
        <v>1710</v>
      </c>
      <c r="B509" s="31">
        <v>4.2648760423002336</v>
      </c>
      <c r="C509" s="31">
        <v>1.5855383251909207</v>
      </c>
      <c r="D509" s="31">
        <v>0.24259633717608281</v>
      </c>
      <c r="E509" s="31">
        <v>0.45901466799953866</v>
      </c>
      <c r="F509" s="31">
        <v>0.61479231687951996</v>
      </c>
      <c r="G509" s="31">
        <v>3.2529252294775235</v>
      </c>
      <c r="H509" s="31">
        <v>5.3323201261231281</v>
      </c>
      <c r="I509" s="31">
        <v>3.3664062555848879</v>
      </c>
      <c r="J509" s="31">
        <v>2.303243529947876</v>
      </c>
      <c r="K509" s="31">
        <v>0.3686531465012971</v>
      </c>
      <c r="L509" s="31">
        <v>11.11934931451804</v>
      </c>
      <c r="M509" s="31">
        <v>6.6490610036490256</v>
      </c>
      <c r="N509" s="31">
        <v>3.157184686281461</v>
      </c>
      <c r="O509" s="31">
        <v>75.8300788204984</v>
      </c>
      <c r="P509" s="31">
        <f t="shared" si="15"/>
        <v>2.0166154819904105</v>
      </c>
      <c r="Q509" s="31">
        <f t="shared" si="16"/>
        <v>0.695616263882888</v>
      </c>
    </row>
    <row r="510" spans="1:17" ht="15.75" x14ac:dyDescent="0.25">
      <c r="A510" s="2">
        <v>1711</v>
      </c>
      <c r="B510" s="31">
        <v>4.4635171271017269</v>
      </c>
      <c r="C510" s="31">
        <v>1.5088187288107149</v>
      </c>
      <c r="D510" s="31">
        <v>0.23955734640641979</v>
      </c>
      <c r="E510" s="31">
        <v>0.45901466799953866</v>
      </c>
      <c r="F510" s="31">
        <v>0.57018989064812253</v>
      </c>
      <c r="G510" s="31">
        <v>3.2529252294775235</v>
      </c>
      <c r="H510" s="31">
        <v>6.6886721482345957</v>
      </c>
      <c r="I510" s="31">
        <v>4.4721072340415926</v>
      </c>
      <c r="J510" s="31">
        <v>2.9463151624360981</v>
      </c>
      <c r="K510" s="31">
        <v>0.3686531465012971</v>
      </c>
      <c r="L510" s="31">
        <v>11.070309496088685</v>
      </c>
      <c r="M510" s="31">
        <v>6.3080835162824096</v>
      </c>
      <c r="N510" s="31">
        <v>3.157184686281461</v>
      </c>
      <c r="O510" s="31">
        <v>56.386116358420743</v>
      </c>
      <c r="P510" s="31">
        <f t="shared" si="15"/>
        <v>1.9973475988716869</v>
      </c>
      <c r="Q510" s="31">
        <f t="shared" si="16"/>
        <v>0.69000418335818847</v>
      </c>
    </row>
    <row r="511" spans="1:17" ht="15.75" x14ac:dyDescent="0.25">
      <c r="A511" s="2">
        <v>1712</v>
      </c>
      <c r="B511" s="31">
        <v>4.4436955316480162</v>
      </c>
      <c r="C511" s="31">
        <v>1.3809527348437054</v>
      </c>
      <c r="D511" s="31">
        <v>0.25210511884597286</v>
      </c>
      <c r="E511" s="31">
        <v>0.45901466799953866</v>
      </c>
      <c r="F511" s="31">
        <v>0.51987258632891431</v>
      </c>
      <c r="G511" s="31">
        <v>3.2529252294775235</v>
      </c>
      <c r="H511" s="31">
        <v>5.2852857172929557</v>
      </c>
      <c r="I511" s="31">
        <v>3.2207170560484499</v>
      </c>
      <c r="J511" s="31">
        <v>2.3760527454650324</v>
      </c>
      <c r="K511" s="31">
        <v>0.3686531465012971</v>
      </c>
      <c r="L511" s="31">
        <v>10.949830895900496</v>
      </c>
      <c r="M511" s="31">
        <v>6.4785722599657172</v>
      </c>
      <c r="N511" s="31">
        <v>2.8512559376107767</v>
      </c>
      <c r="O511" s="31">
        <v>62.83795518066907</v>
      </c>
      <c r="P511" s="31">
        <f t="shared" si="15"/>
        <v>1.8537222541206351</v>
      </c>
      <c r="Q511" s="31">
        <f t="shared" si="16"/>
        <v>0.66333880692216962</v>
      </c>
    </row>
    <row r="512" spans="1:17" ht="15.75" x14ac:dyDescent="0.25">
      <c r="A512" s="2">
        <v>1713</v>
      </c>
      <c r="B512" s="31">
        <v>4.3919611864074106</v>
      </c>
      <c r="C512" s="31">
        <v>1.6111115239843228</v>
      </c>
      <c r="D512" s="31">
        <v>0.22471516085173049</v>
      </c>
      <c r="E512" s="31">
        <v>0.45901466799953866</v>
      </c>
      <c r="F512" s="31">
        <v>0.44152792348269188</v>
      </c>
      <c r="G512" s="31">
        <v>3.2529252294775235</v>
      </c>
      <c r="H512" s="31">
        <v>4.951513014736272</v>
      </c>
      <c r="I512" s="31">
        <v>2.9363770707803685</v>
      </c>
      <c r="J512" s="31">
        <v>2.3341460576278434</v>
      </c>
      <c r="K512" s="31">
        <v>0.32057004404906064</v>
      </c>
      <c r="L512" s="31">
        <v>10.972229859229977</v>
      </c>
      <c r="M512" s="31">
        <v>6.3080835162824096</v>
      </c>
      <c r="N512" s="31">
        <v>3.2</v>
      </c>
      <c r="O512" s="31">
        <v>69.90301507265464</v>
      </c>
      <c r="P512" s="31">
        <f t="shared" ref="P512:P575" si="17">(C512*C$7+E512*E$7+F512*F$7+G512*G$7+H512*H$7+I512*I$7+J512*J$7+K512*K$7+L512*L$7+M512*M$7+N512*N$7)/365</f>
        <v>1.9835405288144825</v>
      </c>
      <c r="Q512" s="31">
        <f t="shared" ref="Q512:Q575" si="18">(C512*C$6+D512*D$6+E512*E$6+F512*F$6+G512*G$6+H512*H$6+L512*L$6+M512*M$6+N512*N$6)/365</f>
        <v>0.66814967569563222</v>
      </c>
    </row>
    <row r="513" spans="1:17" ht="15.75" x14ac:dyDescent="0.25">
      <c r="A513" s="2">
        <v>1714</v>
      </c>
      <c r="B513" s="31">
        <v>4.58434115798548</v>
      </c>
      <c r="C513" s="31">
        <v>1.2530867408766955</v>
      </c>
      <c r="D513" s="31">
        <v>0.23107542719979557</v>
      </c>
      <c r="E513" s="31">
        <v>0.45901466799953866</v>
      </c>
      <c r="F513" s="31">
        <v>0.45462358841041922</v>
      </c>
      <c r="G513" s="31">
        <v>3.2529252294775235</v>
      </c>
      <c r="H513" s="31">
        <v>4.3503083292545659</v>
      </c>
      <c r="I513" s="31">
        <v>2.8033722459713863</v>
      </c>
      <c r="J513" s="31">
        <v>2.0937205349056618</v>
      </c>
      <c r="K513" s="31">
        <v>0.3525933902822494</v>
      </c>
      <c r="L513" s="31">
        <v>10.568776657267213</v>
      </c>
      <c r="M513" s="31">
        <v>6.3080835162824096</v>
      </c>
      <c r="N513" s="31">
        <v>3.5732477844735913</v>
      </c>
      <c r="O513" s="31">
        <v>74.664915953023723</v>
      </c>
      <c r="P513" s="31">
        <f t="shared" si="17"/>
        <v>1.7243230318927019</v>
      </c>
      <c r="Q513" s="31">
        <f t="shared" si="18"/>
        <v>0.61949862164123404</v>
      </c>
    </row>
    <row r="514" spans="1:17" ht="15.75" x14ac:dyDescent="0.25">
      <c r="A514" s="2">
        <v>1715</v>
      </c>
      <c r="B514" s="31">
        <v>4.5733079247586543</v>
      </c>
      <c r="C514" s="31">
        <v>1.406525933637107</v>
      </c>
      <c r="D514" s="31">
        <v>0.21655889860215383</v>
      </c>
      <c r="E514" s="31">
        <v>0.45901466799953866</v>
      </c>
      <c r="F514" s="31">
        <v>0.48635225985442454</v>
      </c>
      <c r="G514" s="31">
        <v>3.2529252294775235</v>
      </c>
      <c r="H514" s="31">
        <v>3.9085055958614161</v>
      </c>
      <c r="I514" s="31">
        <v>2.6951138371056698</v>
      </c>
      <c r="J514" s="31">
        <v>2.4110468267237946</v>
      </c>
      <c r="K514" s="31">
        <v>0.3525933902822494</v>
      </c>
      <c r="L514" s="31">
        <v>10.647407480385823</v>
      </c>
      <c r="M514" s="31">
        <v>6.3080835162824096</v>
      </c>
      <c r="N514" s="31">
        <v>3.3652162353775266</v>
      </c>
      <c r="O514" s="31">
        <v>83.711109055883796</v>
      </c>
      <c r="P514" s="31">
        <f t="shared" si="17"/>
        <v>1.8335103367834655</v>
      </c>
      <c r="Q514" s="31">
        <f t="shared" si="18"/>
        <v>0.62970728916115737</v>
      </c>
    </row>
    <row r="515" spans="1:17" ht="15.75" x14ac:dyDescent="0.25">
      <c r="A515" s="2">
        <v>1716</v>
      </c>
      <c r="B515" s="31">
        <v>4.5245893297112234</v>
      </c>
      <c r="C515" s="31">
        <v>1.3809527348437054</v>
      </c>
      <c r="D515" s="31">
        <v>0.2129302396701635</v>
      </c>
      <c r="E515" s="31">
        <v>0.45901466799953866</v>
      </c>
      <c r="F515" s="31">
        <v>0.41049724405063248</v>
      </c>
      <c r="G515" s="31">
        <v>3.2529252294775235</v>
      </c>
      <c r="H515" s="31">
        <v>4.3820959606492913</v>
      </c>
      <c r="I515" s="31">
        <v>2.935651729422279</v>
      </c>
      <c r="J515" s="31">
        <v>2.5764051136481863</v>
      </c>
      <c r="K515" s="31">
        <v>0.3525933902822494</v>
      </c>
      <c r="L515" s="31">
        <v>10.176778149977405</v>
      </c>
      <c r="M515" s="31">
        <v>6.4785722599657172</v>
      </c>
      <c r="N515" s="31">
        <v>3.3</v>
      </c>
      <c r="O515" s="31">
        <v>71.000912760139329</v>
      </c>
      <c r="P515" s="31">
        <f t="shared" si="17"/>
        <v>1.815980071830092</v>
      </c>
      <c r="Q515" s="31">
        <f t="shared" si="18"/>
        <v>0.61602042719090488</v>
      </c>
    </row>
    <row r="516" spans="1:17" ht="15.75" x14ac:dyDescent="0.25">
      <c r="A516" s="2">
        <v>1717</v>
      </c>
      <c r="B516" s="31">
        <v>4.6531124216964219</v>
      </c>
      <c r="C516" s="31">
        <v>1.2019403432898916</v>
      </c>
      <c r="D516" s="31">
        <v>0.20694708142712165</v>
      </c>
      <c r="E516" s="31">
        <v>0.45901466799953866</v>
      </c>
      <c r="F516" s="31">
        <v>0.37729815303901165</v>
      </c>
      <c r="G516" s="31">
        <v>3.2529252294775235</v>
      </c>
      <c r="H516" s="31">
        <v>4.2785905999313423</v>
      </c>
      <c r="I516" s="31">
        <v>2.8267481842020854</v>
      </c>
      <c r="J516" s="31">
        <v>2.4822479399420039</v>
      </c>
      <c r="K516" s="31">
        <v>0.3525933902822494</v>
      </c>
      <c r="L516" s="31">
        <v>10.55137295467047</v>
      </c>
      <c r="M516" s="31">
        <v>6.4785722599657172</v>
      </c>
      <c r="N516" s="31">
        <v>3.3</v>
      </c>
      <c r="O516" s="31">
        <v>75.804696456546395</v>
      </c>
      <c r="P516" s="31">
        <f t="shared" si="17"/>
        <v>1.6846347928304506</v>
      </c>
      <c r="Q516" s="31">
        <f t="shared" si="18"/>
        <v>0.59213296558246276</v>
      </c>
    </row>
    <row r="517" spans="1:17" ht="15.75" x14ac:dyDescent="0.25">
      <c r="A517" s="2">
        <v>1718</v>
      </c>
      <c r="B517" s="31">
        <v>4.533718904066558</v>
      </c>
      <c r="C517" s="31">
        <v>1.0485011505294797</v>
      </c>
      <c r="D517" s="31">
        <v>0.20311134667100622</v>
      </c>
      <c r="E517" s="31">
        <v>0.45901466799953866</v>
      </c>
      <c r="F517" s="31">
        <v>0.36750133484807529</v>
      </c>
      <c r="G517" s="31">
        <v>3.2529252294775235</v>
      </c>
      <c r="H517" s="31">
        <v>4.432128201750821</v>
      </c>
      <c r="I517" s="31">
        <v>2.7676655927897214</v>
      </c>
      <c r="J517" s="31">
        <v>2.5377244563203263</v>
      </c>
      <c r="K517" s="31">
        <v>0.3525933902822494</v>
      </c>
      <c r="L517" s="31">
        <v>10.503370529591988</v>
      </c>
      <c r="M517" s="31">
        <v>6.4785722599657172</v>
      </c>
      <c r="N517" s="31">
        <v>3.3</v>
      </c>
      <c r="O517" s="31">
        <v>75.459830506125996</v>
      </c>
      <c r="P517" s="31">
        <f t="shared" si="17"/>
        <v>1.5738825977945334</v>
      </c>
      <c r="Q517" s="31">
        <f t="shared" si="18"/>
        <v>0.57087058827022674</v>
      </c>
    </row>
    <row r="518" spans="1:17" ht="15.75" x14ac:dyDescent="0.25">
      <c r="A518" s="2">
        <v>1719</v>
      </c>
      <c r="B518" s="31">
        <v>4.3600328897075631</v>
      </c>
      <c r="C518" s="31">
        <v>1.1763671444964894</v>
      </c>
      <c r="D518" s="31">
        <v>0.21522099468077791</v>
      </c>
      <c r="E518" s="31">
        <v>0.45901466799953866</v>
      </c>
      <c r="F518" s="31">
        <v>0.37752772092411702</v>
      </c>
      <c r="G518" s="31">
        <v>3.2529252294775235</v>
      </c>
      <c r="H518" s="31">
        <v>4.4441113309523814</v>
      </c>
      <c r="I518" s="31">
        <v>2.8830370409239907</v>
      </c>
      <c r="J518" s="31">
        <v>2.4873872046726846</v>
      </c>
      <c r="K518" s="31">
        <v>0.38466481961789145</v>
      </c>
      <c r="L518" s="31">
        <v>10.77232404322978</v>
      </c>
      <c r="M518" s="31">
        <v>6.4785722599657172</v>
      </c>
      <c r="N518" s="31">
        <v>3.2183704360155976</v>
      </c>
      <c r="O518" s="31">
        <v>69.077185954463502</v>
      </c>
      <c r="P518" s="31">
        <f t="shared" si="17"/>
        <v>1.6877423813337782</v>
      </c>
      <c r="Q518" s="31">
        <f t="shared" si="18"/>
        <v>0.5976923431730794</v>
      </c>
    </row>
    <row r="519" spans="1:17" ht="15.75" x14ac:dyDescent="0.25">
      <c r="A519" s="2">
        <v>1720</v>
      </c>
      <c r="B519" s="31">
        <v>4.4611589409656283</v>
      </c>
      <c r="C519" s="31">
        <v>1.2275135420832934</v>
      </c>
      <c r="D519" s="31">
        <v>0.2420633251554134</v>
      </c>
      <c r="E519" s="31">
        <v>0.4817283886621665</v>
      </c>
      <c r="F519" s="31">
        <v>0.54851080712329525</v>
      </c>
      <c r="G519" s="31">
        <v>3.1038693564286883</v>
      </c>
      <c r="H519" s="31">
        <v>4.5074694888583462</v>
      </c>
      <c r="I519" s="31">
        <v>2.9112345939187136</v>
      </c>
      <c r="J519" s="31">
        <v>2.5141099086160805</v>
      </c>
      <c r="K519" s="31">
        <v>0.38466481961789145</v>
      </c>
      <c r="L519" s="31">
        <v>10.487952737988916</v>
      </c>
      <c r="M519" s="31">
        <v>6.1375947725990994</v>
      </c>
      <c r="N519" s="31">
        <v>3.2183704360155976</v>
      </c>
      <c r="O519" s="31">
        <v>74.097996939239721</v>
      </c>
      <c r="P519" s="31">
        <f t="shared" si="17"/>
        <v>1.723353202502877</v>
      </c>
      <c r="Q519" s="31">
        <f t="shared" si="18"/>
        <v>0.62846504583994889</v>
      </c>
    </row>
    <row r="520" spans="1:17" ht="15.75" x14ac:dyDescent="0.25">
      <c r="A520" s="2">
        <v>1721</v>
      </c>
      <c r="B520" s="31">
        <v>4.3905837846165587</v>
      </c>
      <c r="C520" s="31">
        <v>1.1507939457030876</v>
      </c>
      <c r="D520" s="31">
        <v>0.21257927559283571</v>
      </c>
      <c r="E520" s="31">
        <v>0.4817283886621665</v>
      </c>
      <c r="F520" s="31">
        <v>0.36893283070367711</v>
      </c>
      <c r="G520" s="31">
        <v>3.1038693564286883</v>
      </c>
      <c r="H520" s="31">
        <v>4.6315589671241781</v>
      </c>
      <c r="I520" s="31">
        <v>3.1005634857671258</v>
      </c>
      <c r="J520" s="31">
        <v>2.4356689512727696</v>
      </c>
      <c r="K520" s="31">
        <v>0.38466481961789145</v>
      </c>
      <c r="L520" s="31">
        <v>10.612577501307019</v>
      </c>
      <c r="M520" s="31">
        <v>5.6261285415491749</v>
      </c>
      <c r="N520" s="31">
        <v>3</v>
      </c>
      <c r="O520" s="31">
        <v>74.978478150548924</v>
      </c>
      <c r="P520" s="31">
        <f t="shared" si="17"/>
        <v>1.6549030456919049</v>
      </c>
      <c r="Q520" s="31">
        <f t="shared" si="18"/>
        <v>0.58774829081558133</v>
      </c>
    </row>
    <row r="521" spans="1:17" ht="15.75" x14ac:dyDescent="0.25">
      <c r="A521" s="2">
        <v>1722</v>
      </c>
      <c r="B521" s="31">
        <v>4.2237152942525196</v>
      </c>
      <c r="C521" s="31">
        <v>1.2019403432898916</v>
      </c>
      <c r="D521" s="31">
        <v>0.19104613126173117</v>
      </c>
      <c r="E521" s="31">
        <v>0.4817283886621665</v>
      </c>
      <c r="F521" s="31">
        <v>0.35684251152694013</v>
      </c>
      <c r="G521" s="31">
        <v>3.1038693564286883</v>
      </c>
      <c r="H521" s="31">
        <v>4.6490154443975049</v>
      </c>
      <c r="I521" s="31">
        <v>3.0756116990094982</v>
      </c>
      <c r="J521" s="31">
        <v>2.4575708077098422</v>
      </c>
      <c r="K521" s="31">
        <v>0.38466481961789145</v>
      </c>
      <c r="L521" s="31">
        <v>10.708007197834318</v>
      </c>
      <c r="M521" s="31">
        <v>5.6261285415491749</v>
      </c>
      <c r="N521" s="31">
        <v>3</v>
      </c>
      <c r="O521" s="31">
        <v>75.478515871733066</v>
      </c>
      <c r="P521" s="31">
        <f t="shared" si="17"/>
        <v>1.6926359990611834</v>
      </c>
      <c r="Q521" s="31">
        <f t="shared" si="18"/>
        <v>0.58253160017158856</v>
      </c>
    </row>
    <row r="522" spans="1:17" ht="15.75" x14ac:dyDescent="0.25">
      <c r="A522" s="2">
        <v>1723</v>
      </c>
      <c r="B522" s="31">
        <v>4.7308944809714406</v>
      </c>
      <c r="C522" s="31">
        <v>1.2275135420832934</v>
      </c>
      <c r="D522" s="31">
        <v>0.19672544456814187</v>
      </c>
      <c r="E522" s="31">
        <v>0.4817283886621665</v>
      </c>
      <c r="F522" s="31">
        <v>0.38803428173765031</v>
      </c>
      <c r="G522" s="31">
        <v>3.1038693564286883</v>
      </c>
      <c r="H522" s="31">
        <v>4.5087439673281917</v>
      </c>
      <c r="I522" s="31">
        <v>2.9191572407232331</v>
      </c>
      <c r="J522" s="31">
        <v>2.4640332403371783</v>
      </c>
      <c r="K522" s="31">
        <v>0.38466481961789145</v>
      </c>
      <c r="L522" s="31">
        <v>10.736164992869945</v>
      </c>
      <c r="M522" s="31">
        <v>6.1375947725990994</v>
      </c>
      <c r="N522" s="31">
        <v>2.7166472881956758</v>
      </c>
      <c r="O522" s="31">
        <v>72.940949892084703</v>
      </c>
      <c r="P522" s="31">
        <f t="shared" si="17"/>
        <v>1.7112847575319126</v>
      </c>
      <c r="Q522" s="31">
        <f t="shared" si="18"/>
        <v>0.59149133602829251</v>
      </c>
    </row>
    <row r="523" spans="1:17" ht="15.75" x14ac:dyDescent="0.25">
      <c r="A523" s="2">
        <v>1724</v>
      </c>
      <c r="B523" s="31">
        <v>4.3423821906491211</v>
      </c>
      <c r="C523" s="31">
        <v>1.3809527348437054</v>
      </c>
      <c r="D523" s="31">
        <v>0.25123176283114645</v>
      </c>
      <c r="E523" s="31">
        <v>0.4817283886621665</v>
      </c>
      <c r="F523" s="31">
        <v>0.51111442429798448</v>
      </c>
      <c r="G523" s="31">
        <v>3.1038693564286883</v>
      </c>
      <c r="H523" s="31">
        <v>4.9313876151507143</v>
      </c>
      <c r="I523" s="31">
        <v>2.9096469626880728</v>
      </c>
      <c r="J523" s="31">
        <v>2.4779964056583181</v>
      </c>
      <c r="K523" s="31">
        <v>0.38466481961789145</v>
      </c>
      <c r="L523" s="31">
        <v>10.87175068809724</v>
      </c>
      <c r="M523" s="31">
        <v>6.1375947725990994</v>
      </c>
      <c r="N523" s="31">
        <v>2.7533587380361579</v>
      </c>
      <c r="O523" s="31">
        <v>74.349504238948825</v>
      </c>
      <c r="P523" s="31">
        <f t="shared" si="17"/>
        <v>1.8396235208371701</v>
      </c>
      <c r="Q523" s="31">
        <f t="shared" si="18"/>
        <v>0.65643643854589739</v>
      </c>
    </row>
    <row r="524" spans="1:17" ht="15.75" x14ac:dyDescent="0.25">
      <c r="A524" s="2">
        <v>1725</v>
      </c>
      <c r="B524" s="31">
        <v>4.1992758316228072</v>
      </c>
      <c r="C524" s="31">
        <v>1.5343919276041167</v>
      </c>
      <c r="D524" s="31">
        <v>0.2195629261637799</v>
      </c>
      <c r="E524" s="31">
        <v>0.4817283886621665</v>
      </c>
      <c r="F524" s="31">
        <v>0.51410498082061584</v>
      </c>
      <c r="G524" s="31">
        <v>3.1038693564286883</v>
      </c>
      <c r="H524" s="31">
        <v>5.0745223992164545</v>
      </c>
      <c r="I524" s="31">
        <v>3.1840747840519237</v>
      </c>
      <c r="J524" s="31">
        <v>2.4378227678546258</v>
      </c>
      <c r="K524" s="31">
        <v>0.38466481961789145</v>
      </c>
      <c r="L524" s="31">
        <v>11.050346058973338</v>
      </c>
      <c r="M524" s="31">
        <v>6.1375947725990994</v>
      </c>
      <c r="N524" s="31">
        <v>2.8879673874512588</v>
      </c>
      <c r="O524" s="31">
        <v>77.221429672941085</v>
      </c>
      <c r="P524" s="31">
        <f t="shared" si="17"/>
        <v>1.9601148624217586</v>
      </c>
      <c r="Q524" s="31">
        <f t="shared" si="18"/>
        <v>0.66211208724387027</v>
      </c>
    </row>
    <row r="525" spans="1:17" ht="15.75" x14ac:dyDescent="0.25">
      <c r="A525" s="2">
        <v>1726</v>
      </c>
      <c r="B525" s="31">
        <v>4.3370683838599655</v>
      </c>
      <c r="C525" s="31">
        <v>1.3042331384634991</v>
      </c>
      <c r="D525" s="31">
        <v>0.20836355486281322</v>
      </c>
      <c r="E525" s="31">
        <v>0.4817283886621665</v>
      </c>
      <c r="F525" s="31">
        <v>0.4139975394040174</v>
      </c>
      <c r="G525" s="31">
        <v>3.1038693564286883</v>
      </c>
      <c r="H525" s="31">
        <v>5.1199412013163981</v>
      </c>
      <c r="I525" s="31">
        <v>2.9318930250945301</v>
      </c>
      <c r="J525" s="31">
        <v>2.4123053706583901</v>
      </c>
      <c r="K525" s="31">
        <v>0.38466481961789145</v>
      </c>
      <c r="L525" s="31">
        <v>10.757952923885382</v>
      </c>
      <c r="M525" s="31">
        <v>6.4785722599657172</v>
      </c>
      <c r="N525" s="31">
        <v>3.0592874867068423</v>
      </c>
      <c r="O525" s="31">
        <v>77.901915971576202</v>
      </c>
      <c r="P525" s="31">
        <f t="shared" si="17"/>
        <v>1.7822775821126455</v>
      </c>
      <c r="Q525" s="31">
        <f t="shared" si="18"/>
        <v>0.61734187215898439</v>
      </c>
    </row>
    <row r="526" spans="1:17" ht="15.75" x14ac:dyDescent="0.25">
      <c r="A526" s="2">
        <v>1727</v>
      </c>
      <c r="B526" s="31">
        <v>4.5342330001622324</v>
      </c>
      <c r="C526" s="31">
        <v>1.6622579215711264</v>
      </c>
      <c r="D526" s="31">
        <v>0.21077995497901753</v>
      </c>
      <c r="E526" s="31">
        <v>0.4817283886621665</v>
      </c>
      <c r="F526" s="31">
        <v>0.46997492318890116</v>
      </c>
      <c r="G526" s="31">
        <v>3.1038693564286883</v>
      </c>
      <c r="H526" s="31">
        <v>5.2877417421980732</v>
      </c>
      <c r="I526" s="31">
        <v>3.0654415042596193</v>
      </c>
      <c r="J526" s="31">
        <v>2.4332265710826522</v>
      </c>
      <c r="K526" s="31">
        <v>0.38466481961789145</v>
      </c>
      <c r="L526" s="31">
        <v>11.029512073190959</v>
      </c>
      <c r="M526" s="31">
        <v>7.1605272346989501</v>
      </c>
      <c r="N526" s="31">
        <v>3.0837617866004972</v>
      </c>
      <c r="O526" s="31">
        <v>72.456389437302136</v>
      </c>
      <c r="P526" s="31">
        <f t="shared" si="17"/>
        <v>2.0594944719808677</v>
      </c>
      <c r="Q526" s="31">
        <f t="shared" si="18"/>
        <v>0.67511714097338404</v>
      </c>
    </row>
    <row r="527" spans="1:17" ht="15.75" x14ac:dyDescent="0.25">
      <c r="A527" s="2">
        <v>1728</v>
      </c>
      <c r="B527" s="31">
        <v>4.4114693460581105</v>
      </c>
      <c r="C527" s="31">
        <v>1.5855383251909207</v>
      </c>
      <c r="D527" s="31">
        <v>0.25116110871748487</v>
      </c>
      <c r="E527" s="31">
        <v>0.4817283886621665</v>
      </c>
      <c r="F527" s="31">
        <v>0.45419708740726306</v>
      </c>
      <c r="G527" s="31">
        <v>3.1038693564286883</v>
      </c>
      <c r="H527" s="31">
        <v>5.0309767069899092</v>
      </c>
      <c r="I527" s="31">
        <v>3.3372879455402074</v>
      </c>
      <c r="J527" s="31">
        <v>2.3988538537216337</v>
      </c>
      <c r="K527" s="31">
        <v>0.38466481961789145</v>
      </c>
      <c r="L527" s="31">
        <v>10.678746680778589</v>
      </c>
      <c r="M527" s="31">
        <v>6.9047941191739879</v>
      </c>
      <c r="N527" s="31">
        <v>3.0103388869195324</v>
      </c>
      <c r="O527" s="31">
        <v>71.432841928522407</v>
      </c>
      <c r="P527" s="31">
        <f t="shared" si="17"/>
        <v>1.9953271445754004</v>
      </c>
      <c r="Q527" s="31">
        <f t="shared" si="18"/>
        <v>0.6786863735851264</v>
      </c>
    </row>
    <row r="528" spans="1:17" ht="15.75" x14ac:dyDescent="0.25">
      <c r="A528" s="2">
        <v>1729</v>
      </c>
      <c r="B528" s="31">
        <v>4.4125606629149807</v>
      </c>
      <c r="C528" s="31">
        <v>1.1763671444964894</v>
      </c>
      <c r="D528" s="31">
        <v>0.27093256485625017</v>
      </c>
      <c r="E528" s="31">
        <v>0.4817283886621665</v>
      </c>
      <c r="F528" s="31">
        <v>0.4534425445732958</v>
      </c>
      <c r="G528" s="31">
        <v>3.1038693564286883</v>
      </c>
      <c r="H528" s="31">
        <v>5.1692804078161192</v>
      </c>
      <c r="I528" s="31">
        <v>3.0869848440809462</v>
      </c>
      <c r="J528" s="31">
        <v>2.3628403026404956</v>
      </c>
      <c r="K528" s="31">
        <v>0.38466481961789145</v>
      </c>
      <c r="L528" s="31">
        <v>10.518428623688907</v>
      </c>
      <c r="M528" s="31">
        <v>6.8195497473323341</v>
      </c>
      <c r="N528" s="31">
        <v>2.8757302375044316</v>
      </c>
      <c r="O528" s="31">
        <v>69.282343189474403</v>
      </c>
      <c r="P528" s="31">
        <f t="shared" si="17"/>
        <v>1.6924185288409705</v>
      </c>
      <c r="Q528" s="31">
        <f t="shared" si="18"/>
        <v>0.63731926986173093</v>
      </c>
    </row>
    <row r="529" spans="1:17" ht="15.75" x14ac:dyDescent="0.25">
      <c r="A529" s="2">
        <v>1730</v>
      </c>
      <c r="B529" s="31">
        <v>4.7365709764147299</v>
      </c>
      <c r="C529" s="31">
        <v>1.1507939457030876</v>
      </c>
      <c r="D529" s="31">
        <v>0.21505788680115229</v>
      </c>
      <c r="E529" s="31">
        <v>0.41220465237307968</v>
      </c>
      <c r="F529" s="31">
        <v>0.36596725027483779</v>
      </c>
      <c r="G529" s="31">
        <v>2.8846695431215772</v>
      </c>
      <c r="H529" s="31">
        <v>5.4320509716636272</v>
      </c>
      <c r="I529" s="31">
        <v>3.1333982453429954</v>
      </c>
      <c r="J529" s="31">
        <v>2.4168225813476671</v>
      </c>
      <c r="K529" s="31">
        <v>0.38466481961789145</v>
      </c>
      <c r="L529" s="31">
        <v>10.56254345607889</v>
      </c>
      <c r="M529" s="31">
        <v>6.4785722599657172</v>
      </c>
      <c r="N529" s="31">
        <v>2.6065129386742294</v>
      </c>
      <c r="O529" s="31">
        <v>70.658426055366832</v>
      </c>
      <c r="P529" s="31">
        <f t="shared" si="17"/>
        <v>1.6483573779440566</v>
      </c>
      <c r="Q529" s="31">
        <f t="shared" si="18"/>
        <v>0.58759386201574826</v>
      </c>
    </row>
    <row r="530" spans="1:17" ht="15.75" x14ac:dyDescent="0.25">
      <c r="A530" s="2">
        <v>1731</v>
      </c>
      <c r="B530" s="31">
        <v>4.781872875227271</v>
      </c>
      <c r="C530" s="31">
        <v>1.0229279517360779</v>
      </c>
      <c r="D530" s="31">
        <v>0.20407081506440605</v>
      </c>
      <c r="E530" s="31">
        <v>0.41220465237307968</v>
      </c>
      <c r="F530" s="31">
        <v>0.35038329461009476</v>
      </c>
      <c r="G530" s="31">
        <v>2.8846695431215772</v>
      </c>
      <c r="H530" s="31">
        <v>5.4577826938845524</v>
      </c>
      <c r="I530" s="31">
        <v>2.8526031131489278</v>
      </c>
      <c r="J530" s="31">
        <v>2.4429260654665064</v>
      </c>
      <c r="K530" s="31">
        <v>0.38466481961789145</v>
      </c>
      <c r="L530" s="31">
        <v>10.676626793220896</v>
      </c>
      <c r="M530" s="31">
        <v>6.1375947725990994</v>
      </c>
      <c r="N530" s="31">
        <v>2.6554615384615388</v>
      </c>
      <c r="O530" s="31">
        <v>70.902110490005597</v>
      </c>
      <c r="P530" s="31">
        <f t="shared" si="17"/>
        <v>1.5505717771096748</v>
      </c>
      <c r="Q530" s="31">
        <f t="shared" si="18"/>
        <v>0.56515758785456238</v>
      </c>
    </row>
    <row r="531" spans="1:17" ht="15.75" x14ac:dyDescent="0.25">
      <c r="A531" s="2">
        <v>1732</v>
      </c>
      <c r="B531" s="31">
        <v>4.7367657683769409</v>
      </c>
      <c r="C531" s="31">
        <v>1.0485011505294797</v>
      </c>
      <c r="D531" s="31">
        <v>0.20770179166910369</v>
      </c>
      <c r="E531" s="31">
        <v>0.41220465237307968</v>
      </c>
      <c r="F531" s="31">
        <v>0.34880219099249721</v>
      </c>
      <c r="G531" s="31">
        <v>2.8846695431215772</v>
      </c>
      <c r="H531" s="31">
        <v>5.2317032697998318</v>
      </c>
      <c r="I531" s="31">
        <v>2.8549954266933999</v>
      </c>
      <c r="J531" s="31">
        <v>2.5109817667348704</v>
      </c>
      <c r="K531" s="31">
        <v>0.38466481961789145</v>
      </c>
      <c r="L531" s="31">
        <v>10.724557777702248</v>
      </c>
      <c r="M531" s="31">
        <v>6.1375947725990994</v>
      </c>
      <c r="N531" s="31">
        <v>2.6554615384615388</v>
      </c>
      <c r="O531" s="31">
        <v>71.74222533268447</v>
      </c>
      <c r="P531" s="31">
        <f t="shared" si="17"/>
        <v>1.5673037742949378</v>
      </c>
      <c r="Q531" s="31">
        <f t="shared" si="18"/>
        <v>0.56899393936848752</v>
      </c>
    </row>
    <row r="532" spans="1:17" ht="15.75" x14ac:dyDescent="0.25">
      <c r="A532" s="2">
        <v>1733</v>
      </c>
      <c r="B532" s="31">
        <v>4.8729921520919115</v>
      </c>
      <c r="C532" s="31">
        <v>1.2019403432898916</v>
      </c>
      <c r="D532" s="31">
        <v>0.19387990771432442</v>
      </c>
      <c r="E532" s="31">
        <v>0.41220465237307968</v>
      </c>
      <c r="F532" s="31">
        <v>0.30823995410779592</v>
      </c>
      <c r="G532" s="31">
        <v>2.8846695431215772</v>
      </c>
      <c r="H532" s="31">
        <v>4.9125417503671098</v>
      </c>
      <c r="I532" s="31">
        <v>2.722721193940091</v>
      </c>
      <c r="J532" s="31">
        <v>2.5034890945476715</v>
      </c>
      <c r="K532" s="31">
        <v>0.38466481961789145</v>
      </c>
      <c r="L532" s="31">
        <v>10.692556113315218</v>
      </c>
      <c r="M532" s="31">
        <v>5.4556397978658664</v>
      </c>
      <c r="N532" s="31">
        <v>2.6554615384615388</v>
      </c>
      <c r="O532" s="31">
        <v>67.190849421811961</v>
      </c>
      <c r="P532" s="31">
        <f t="shared" si="17"/>
        <v>1.663998959250427</v>
      </c>
      <c r="Q532" s="31">
        <f t="shared" si="18"/>
        <v>0.57135232344738118</v>
      </c>
    </row>
    <row r="533" spans="1:17" ht="15.75" x14ac:dyDescent="0.25">
      <c r="A533" s="2">
        <v>1734</v>
      </c>
      <c r="B533" s="31">
        <v>4.8235158339178836</v>
      </c>
      <c r="C533" s="31">
        <v>1.3042331384634991</v>
      </c>
      <c r="D533" s="31">
        <v>0.20742231206850181</v>
      </c>
      <c r="E533" s="31">
        <v>0.41220465237307968</v>
      </c>
      <c r="F533" s="31">
        <v>0.35762197270843399</v>
      </c>
      <c r="G533" s="31">
        <v>2.8846695431215772</v>
      </c>
      <c r="H533" s="31">
        <v>5.0349994194834533</v>
      </c>
      <c r="I533" s="31">
        <v>2.7581598988366065</v>
      </c>
      <c r="J533" s="31">
        <v>2.5607990318513196</v>
      </c>
      <c r="K533" s="31">
        <v>0.38466481961789145</v>
      </c>
      <c r="L533" s="31">
        <v>10.466259936607164</v>
      </c>
      <c r="M533" s="31">
        <v>4.7736848231326343</v>
      </c>
      <c r="N533" s="31">
        <v>2.6799358383551937</v>
      </c>
      <c r="O533" s="31">
        <v>68.362402595716986</v>
      </c>
      <c r="P533" s="31">
        <f t="shared" si="17"/>
        <v>1.736930457258689</v>
      </c>
      <c r="Q533" s="31">
        <f t="shared" si="18"/>
        <v>0.59117860634425035</v>
      </c>
    </row>
    <row r="534" spans="1:17" ht="15.75" x14ac:dyDescent="0.25">
      <c r="A534" s="2">
        <v>1735</v>
      </c>
      <c r="B534" s="31">
        <v>4.9245732803394109</v>
      </c>
      <c r="C534" s="31">
        <v>1.3298063372569013</v>
      </c>
      <c r="D534" s="31">
        <v>0.22768666532802689</v>
      </c>
      <c r="E534" s="31">
        <v>0.41220465237307968</v>
      </c>
      <c r="F534" s="31">
        <v>0.37563653939831138</v>
      </c>
      <c r="G534" s="31">
        <v>2.8846695431215772</v>
      </c>
      <c r="H534" s="31">
        <v>5.0891608264797652</v>
      </c>
      <c r="I534" s="31">
        <v>2.7110941344584747</v>
      </c>
      <c r="J534" s="31">
        <v>2.5598223731816585</v>
      </c>
      <c r="K534" s="31">
        <v>0.38466481961789145</v>
      </c>
      <c r="L534" s="31">
        <v>10.972973367708931</v>
      </c>
      <c r="M534" s="31">
        <v>4.944173566815941</v>
      </c>
      <c r="N534" s="31">
        <v>2.6799358383551937</v>
      </c>
      <c r="O534" s="31">
        <v>68.115482912079713</v>
      </c>
      <c r="P534" s="31">
        <f t="shared" si="17"/>
        <v>1.7650257434431265</v>
      </c>
      <c r="Q534" s="31">
        <f t="shared" si="18"/>
        <v>0.61508842961849919</v>
      </c>
    </row>
    <row r="535" spans="1:17" ht="15.75" x14ac:dyDescent="0.25">
      <c r="A535" s="2">
        <v>1736</v>
      </c>
      <c r="B535" s="31">
        <v>4.9666043271686524</v>
      </c>
      <c r="C535" s="31">
        <v>1.3553795360503031</v>
      </c>
      <c r="D535" s="31">
        <v>0.23315889040856666</v>
      </c>
      <c r="E535" s="31">
        <v>0.41220465237307968</v>
      </c>
      <c r="F535" s="31">
        <v>0.36903288919889238</v>
      </c>
      <c r="G535" s="31">
        <v>2.8846695431215772</v>
      </c>
      <c r="H535" s="31">
        <v>5.0208874212278438</v>
      </c>
      <c r="I535" s="31">
        <v>2.7183852295351847</v>
      </c>
      <c r="J535" s="31">
        <v>2.5327751933895497</v>
      </c>
      <c r="K535" s="31">
        <v>0.38466481961789145</v>
      </c>
      <c r="L535" s="31">
        <v>10.817638845206831</v>
      </c>
      <c r="M535" s="31">
        <v>5.1146623104992504</v>
      </c>
      <c r="N535" s="31">
        <v>2.6187500886210566</v>
      </c>
      <c r="O535" s="31">
        <v>67.103438575063606</v>
      </c>
      <c r="P535" s="31">
        <f t="shared" si="17"/>
        <v>1.7805830187531184</v>
      </c>
      <c r="Q535" s="31">
        <f t="shared" si="18"/>
        <v>0.61842987980978725</v>
      </c>
    </row>
    <row r="536" spans="1:17" ht="15.75" x14ac:dyDescent="0.25">
      <c r="A536" s="2">
        <v>1737</v>
      </c>
      <c r="B536" s="31">
        <v>4.906067924202433</v>
      </c>
      <c r="C536" s="31">
        <v>1.2275135420832934</v>
      </c>
      <c r="D536" s="31">
        <v>0.24740423367421466</v>
      </c>
      <c r="E536" s="31">
        <v>0.41220465237307968</v>
      </c>
      <c r="F536" s="31">
        <v>0.40435944143555319</v>
      </c>
      <c r="G536" s="31">
        <v>2.8846695431215772</v>
      </c>
      <c r="H536" s="31">
        <v>5.2717169869132192</v>
      </c>
      <c r="I536" s="31">
        <v>2.8896501997453989</v>
      </c>
      <c r="J536" s="31">
        <v>2.5175747421163952</v>
      </c>
      <c r="K536" s="31">
        <v>0.38466481961789145</v>
      </c>
      <c r="L536" s="31">
        <v>10.765014163516014</v>
      </c>
      <c r="M536" s="31">
        <v>5.1146623104992504</v>
      </c>
      <c r="N536" s="31">
        <v>2.6065129386742294</v>
      </c>
      <c r="O536" s="31">
        <v>66.598676597216667</v>
      </c>
      <c r="P536" s="31">
        <f t="shared" si="17"/>
        <v>1.6952901007340861</v>
      </c>
      <c r="Q536" s="31">
        <f t="shared" si="18"/>
        <v>0.61482874600009851</v>
      </c>
    </row>
    <row r="537" spans="1:17" ht="15.75" x14ac:dyDescent="0.25">
      <c r="A537" s="2">
        <v>1738</v>
      </c>
      <c r="B537" s="31">
        <v>4.9708712004228106</v>
      </c>
      <c r="C537" s="31">
        <v>1.2786599396700973</v>
      </c>
      <c r="D537" s="31">
        <v>0.23821149134824046</v>
      </c>
      <c r="E537" s="31">
        <v>0.41220465237307968</v>
      </c>
      <c r="F537" s="31">
        <v>0.45692237314708378</v>
      </c>
      <c r="G537" s="31">
        <v>2.8846695431215772</v>
      </c>
      <c r="H537" s="31">
        <v>5.3079592490586682</v>
      </c>
      <c r="I537" s="31">
        <v>2.8761189034947137</v>
      </c>
      <c r="J537" s="31">
        <v>2.4582540443852166</v>
      </c>
      <c r="K537" s="31">
        <v>0.38466481961789145</v>
      </c>
      <c r="L537" s="31">
        <v>11.160768004902163</v>
      </c>
      <c r="M537" s="31">
        <v>6.1375947725990994</v>
      </c>
      <c r="N537" s="31">
        <v>2.6309872385678839</v>
      </c>
      <c r="O537" s="31">
        <v>67.63888449835413</v>
      </c>
      <c r="P537" s="31">
        <f t="shared" si="17"/>
        <v>1.748669550155824</v>
      </c>
      <c r="Q537" s="31">
        <f t="shared" si="18"/>
        <v>0.62986928910152784</v>
      </c>
    </row>
    <row r="538" spans="1:17" ht="15.75" x14ac:dyDescent="0.25">
      <c r="A538" s="2">
        <v>1739</v>
      </c>
      <c r="B538" s="31">
        <v>4.708588446077866</v>
      </c>
      <c r="C538" s="31">
        <v>1.5855383251909207</v>
      </c>
      <c r="D538" s="31">
        <v>0.19859169872020035</v>
      </c>
      <c r="E538" s="31">
        <v>0.41220465237307968</v>
      </c>
      <c r="F538" s="31">
        <v>0.35432889658395172</v>
      </c>
      <c r="G538" s="31">
        <v>2.8846695431215772</v>
      </c>
      <c r="H538" s="31">
        <v>4.9862717824134144</v>
      </c>
      <c r="I538" s="31">
        <v>2.9170558465801459</v>
      </c>
      <c r="J538" s="31">
        <v>2.2493457889220418</v>
      </c>
      <c r="K538" s="31">
        <v>0.38466481961789145</v>
      </c>
      <c r="L538" s="31">
        <v>10.72757818120402</v>
      </c>
      <c r="M538" s="31">
        <v>7.5015047220655671</v>
      </c>
      <c r="N538" s="31">
        <v>3.0592874867068423</v>
      </c>
      <c r="O538" s="31">
        <v>74.189385375473563</v>
      </c>
      <c r="P538" s="31">
        <f t="shared" si="17"/>
        <v>1.964516036013747</v>
      </c>
      <c r="Q538" s="31">
        <f t="shared" si="18"/>
        <v>0.63492483580451897</v>
      </c>
    </row>
    <row r="539" spans="1:17" ht="15.75" x14ac:dyDescent="0.25">
      <c r="A539" s="2">
        <v>1740</v>
      </c>
      <c r="B539" s="31">
        <v>4.4670943787202715</v>
      </c>
      <c r="C539" s="31">
        <v>1.6366847227777246</v>
      </c>
      <c r="D539" s="31">
        <v>0.26474734384647158</v>
      </c>
      <c r="E539" s="31">
        <v>0.39107101662611299</v>
      </c>
      <c r="F539" s="31">
        <v>0.44159649955339481</v>
      </c>
      <c r="G539" s="31">
        <v>3.2529252294775235</v>
      </c>
      <c r="H539" s="31">
        <v>5.2595448507183997</v>
      </c>
      <c r="I539" s="31">
        <v>2.9556241177377856</v>
      </c>
      <c r="J539" s="31">
        <v>2.2493457889220418</v>
      </c>
      <c r="K539" s="31">
        <v>0.38466481961789145</v>
      </c>
      <c r="L539" s="31">
        <v>10.72757818120402</v>
      </c>
      <c r="M539" s="31">
        <v>7.6719934657488755</v>
      </c>
      <c r="N539" s="31">
        <v>3.4875877348458002</v>
      </c>
      <c r="O539" s="31">
        <v>81.812094377173395</v>
      </c>
      <c r="P539" s="31">
        <f t="shared" si="17"/>
        <v>2.0413005639520647</v>
      </c>
      <c r="Q539" s="31">
        <f t="shared" si="18"/>
        <v>0.69293330682894627</v>
      </c>
    </row>
    <row r="540" spans="1:17" ht="15.75" x14ac:dyDescent="0.25">
      <c r="A540" s="2">
        <v>1741</v>
      </c>
      <c r="B540" s="31">
        <v>4.4597627993081259</v>
      </c>
      <c r="C540" s="31">
        <v>1.2019403432898916</v>
      </c>
      <c r="D540" s="31">
        <v>0.26040506531955193</v>
      </c>
      <c r="E540" s="31">
        <v>0.39107101662611299</v>
      </c>
      <c r="F540" s="31">
        <v>0.5397850359167834</v>
      </c>
      <c r="G540" s="31">
        <v>3.2529252294775235</v>
      </c>
      <c r="H540" s="31">
        <v>6.1018127746035571</v>
      </c>
      <c r="I540" s="31">
        <v>3.3649639384580849</v>
      </c>
      <c r="J540" s="31">
        <v>2.4658037615255499</v>
      </c>
      <c r="K540" s="31">
        <v>0.38466481961789145</v>
      </c>
      <c r="L540" s="31">
        <v>10.385330029375462</v>
      </c>
      <c r="M540" s="31">
        <v>7.5015047220655671</v>
      </c>
      <c r="N540" s="31">
        <v>2.7044101382488481</v>
      </c>
      <c r="O540" s="31">
        <v>79.867059499797421</v>
      </c>
      <c r="P540" s="31">
        <f t="shared" si="17"/>
        <v>1.7415778597252081</v>
      </c>
      <c r="Q540" s="31">
        <f t="shared" si="18"/>
        <v>0.64396490261551675</v>
      </c>
    </row>
    <row r="541" spans="1:17" ht="15.75" x14ac:dyDescent="0.25">
      <c r="A541" s="2">
        <v>1742</v>
      </c>
      <c r="B541" s="31">
        <v>4.9155833129290301</v>
      </c>
      <c r="C541" s="31">
        <v>1.0485011505294797</v>
      </c>
      <c r="D541" s="31">
        <v>0.24836494286521313</v>
      </c>
      <c r="E541" s="31">
        <v>0.39107101662611299</v>
      </c>
      <c r="F541" s="31">
        <v>0.40035186573466081</v>
      </c>
      <c r="G541" s="31">
        <v>3.2529252294775235</v>
      </c>
      <c r="H541" s="31">
        <v>6.6329108447997234</v>
      </c>
      <c r="I541" s="31">
        <v>3.7785679645125598</v>
      </c>
      <c r="J541" s="31">
        <v>2.4557486651936169</v>
      </c>
      <c r="K541" s="31">
        <v>0.38466481961789145</v>
      </c>
      <c r="L541" s="31">
        <v>11.337854494144032</v>
      </c>
      <c r="M541" s="31">
        <v>6.4785722599657172</v>
      </c>
      <c r="N541" s="31">
        <v>2.7533587380361579</v>
      </c>
      <c r="O541" s="31">
        <v>87.259927973614325</v>
      </c>
      <c r="P541" s="31">
        <f t="shared" si="17"/>
        <v>1.6396942832648913</v>
      </c>
      <c r="Q541" s="31">
        <f t="shared" si="18"/>
        <v>0.62065200637767737</v>
      </c>
    </row>
    <row r="542" spans="1:17" ht="15.75" x14ac:dyDescent="0.25">
      <c r="A542" s="2">
        <v>1743</v>
      </c>
      <c r="B542" s="31">
        <v>4.8606463685135122</v>
      </c>
      <c r="C542" s="31">
        <v>0.99735475294267584</v>
      </c>
      <c r="D542" s="31">
        <v>0.23273493973740239</v>
      </c>
      <c r="E542" s="31">
        <v>0.39107101662611299</v>
      </c>
      <c r="F542" s="31">
        <v>0.36835709140907591</v>
      </c>
      <c r="G542" s="31">
        <v>3.2529252294775235</v>
      </c>
      <c r="H542" s="31">
        <v>5.9384653968356718</v>
      </c>
      <c r="I542" s="31">
        <v>3.0531782354703245</v>
      </c>
      <c r="J542" s="31">
        <v>2.3488636782201722</v>
      </c>
      <c r="K542" s="31">
        <v>0.38466481961789145</v>
      </c>
      <c r="L542" s="31">
        <v>11.337854494144032</v>
      </c>
      <c r="M542" s="31">
        <v>6.1375947725990994</v>
      </c>
      <c r="N542" s="31">
        <v>2.8512559376107767</v>
      </c>
      <c r="O542" s="31">
        <v>88.177104422914596</v>
      </c>
      <c r="P542" s="31">
        <f t="shared" si="17"/>
        <v>1.577053243707234</v>
      </c>
      <c r="Q542" s="31">
        <f t="shared" si="18"/>
        <v>0.59641587890568992</v>
      </c>
    </row>
    <row r="543" spans="1:17" ht="15.75" x14ac:dyDescent="0.25">
      <c r="A543" s="2">
        <v>1744</v>
      </c>
      <c r="B543" s="31">
        <v>4.8185566196173228</v>
      </c>
      <c r="C543" s="31">
        <v>1.0229279517360779</v>
      </c>
      <c r="D543" s="31">
        <v>0.1980358764191007</v>
      </c>
      <c r="E543" s="31">
        <v>0.39107101662611299</v>
      </c>
      <c r="F543" s="31">
        <v>0.29935968933660595</v>
      </c>
      <c r="G543" s="31">
        <v>3.2529252294775235</v>
      </c>
      <c r="H543" s="31">
        <v>5.3830425781716462</v>
      </c>
      <c r="I543" s="31">
        <v>2.8812323227833119</v>
      </c>
      <c r="J543" s="31">
        <v>2.4290049066077626</v>
      </c>
      <c r="K543" s="31">
        <v>0.38466481961789145</v>
      </c>
      <c r="L543" s="31">
        <v>11.476690695042359</v>
      </c>
      <c r="M543" s="31">
        <v>6.1375947725990994</v>
      </c>
      <c r="N543" s="31">
        <v>2.7533587380361579</v>
      </c>
      <c r="O543" s="31">
        <v>91.961622407340172</v>
      </c>
      <c r="P543" s="31">
        <f t="shared" si="17"/>
        <v>1.5824986540230852</v>
      </c>
      <c r="Q543" s="31">
        <f t="shared" si="18"/>
        <v>0.57151401704511362</v>
      </c>
    </row>
    <row r="544" spans="1:17" ht="15.75" x14ac:dyDescent="0.25">
      <c r="A544" s="2">
        <v>1745</v>
      </c>
      <c r="B544" s="31">
        <v>4.9281017550613582</v>
      </c>
      <c r="C544" s="31">
        <v>1.2530867408766955</v>
      </c>
      <c r="D544" s="31">
        <v>0.23543424404560903</v>
      </c>
      <c r="E544" s="31">
        <v>0.39107101662611299</v>
      </c>
      <c r="F544" s="31">
        <v>0.32580409737119875</v>
      </c>
      <c r="G544" s="31">
        <v>3.2529252294775235</v>
      </c>
      <c r="H544" s="31">
        <v>5.5327124742825911</v>
      </c>
      <c r="I544" s="31">
        <v>2.7235428200310934</v>
      </c>
      <c r="J544" s="31">
        <v>2.4584992865939901</v>
      </c>
      <c r="K544" s="31">
        <v>0.38466481961789145</v>
      </c>
      <c r="L544" s="31">
        <v>11.616047299643341</v>
      </c>
      <c r="M544" s="31">
        <v>6.4785722599657172</v>
      </c>
      <c r="N544" s="31">
        <v>2.8023073378234673</v>
      </c>
      <c r="O544" s="31">
        <v>86.331780806498415</v>
      </c>
      <c r="P544" s="31">
        <f t="shared" si="17"/>
        <v>1.756406411848219</v>
      </c>
      <c r="Q544" s="31">
        <f t="shared" si="18"/>
        <v>0.62740430323919716</v>
      </c>
    </row>
    <row r="545" spans="1:17" ht="15.75" x14ac:dyDescent="0.25">
      <c r="A545" s="2">
        <v>1746</v>
      </c>
      <c r="B545" s="31">
        <v>4.800911476716144</v>
      </c>
      <c r="C545" s="31">
        <v>1.2530867408766955</v>
      </c>
      <c r="D545" s="31">
        <v>0.20274105476293103</v>
      </c>
      <c r="E545" s="31">
        <v>0.39107101662611299</v>
      </c>
      <c r="F545" s="31">
        <v>0.33266739896234576</v>
      </c>
      <c r="G545" s="31">
        <v>3.2529252294775235</v>
      </c>
      <c r="H545" s="31">
        <v>5.4823953518563595</v>
      </c>
      <c r="I545" s="31">
        <v>2.9317527625577071</v>
      </c>
      <c r="J545" s="31">
        <v>2.3542943280849431</v>
      </c>
      <c r="K545" s="31">
        <v>0.38466481961789145</v>
      </c>
      <c r="L545" s="31">
        <v>11.123694207047812</v>
      </c>
      <c r="M545" s="31">
        <v>6.1375947725990994</v>
      </c>
      <c r="N545" s="31">
        <v>2.6554615384615388</v>
      </c>
      <c r="O545" s="31">
        <v>67.894885412720299</v>
      </c>
      <c r="P545" s="31">
        <f t="shared" si="17"/>
        <v>1.7476881315118191</v>
      </c>
      <c r="Q545" s="31">
        <f t="shared" si="18"/>
        <v>0.60091934796335278</v>
      </c>
    </row>
    <row r="546" spans="1:17" ht="15.75" x14ac:dyDescent="0.25">
      <c r="A546" s="2">
        <v>1747</v>
      </c>
      <c r="B546" s="31">
        <v>4.6494554647938493</v>
      </c>
      <c r="C546" s="31">
        <v>1.2275135420832934</v>
      </c>
      <c r="D546" s="31">
        <v>0.17790876985643489</v>
      </c>
      <c r="E546" s="31">
        <v>0.39107101662611299</v>
      </c>
      <c r="F546" s="31">
        <v>0.29910853668164816</v>
      </c>
      <c r="G546" s="31">
        <v>3.2529252294775235</v>
      </c>
      <c r="H546" s="31">
        <v>6.0775304105377099</v>
      </c>
      <c r="I546" s="31">
        <v>2.9822879493595087</v>
      </c>
      <c r="J546" s="31">
        <v>2.2833607063588106</v>
      </c>
      <c r="K546" s="31">
        <v>0.38466481961789145</v>
      </c>
      <c r="L546" s="31">
        <v>10.864404074731146</v>
      </c>
      <c r="M546" s="31">
        <v>6.1375947725990994</v>
      </c>
      <c r="N546" s="31">
        <v>2.8512559376107767</v>
      </c>
      <c r="O546" s="31">
        <v>75.305413448152578</v>
      </c>
      <c r="P546" s="31">
        <f t="shared" si="17"/>
        <v>1.7329300299383603</v>
      </c>
      <c r="Q546" s="31">
        <f t="shared" si="18"/>
        <v>0.58320349162802798</v>
      </c>
    </row>
    <row r="547" spans="1:17" ht="15.75" x14ac:dyDescent="0.25">
      <c r="A547" s="2">
        <v>1748</v>
      </c>
      <c r="B547" s="31">
        <v>4.8851978856939571</v>
      </c>
      <c r="C547" s="31">
        <v>1.2786599396700973</v>
      </c>
      <c r="D547" s="31">
        <v>0.19418310907692179</v>
      </c>
      <c r="E547" s="31">
        <v>0.39107101662611299</v>
      </c>
      <c r="F547" s="31">
        <v>0.30913225393076521</v>
      </c>
      <c r="G547" s="31">
        <v>3.2529252294775235</v>
      </c>
      <c r="H547" s="31">
        <v>6.0142948829094571</v>
      </c>
      <c r="I547" s="31">
        <v>3.0886171278434862</v>
      </c>
      <c r="J547" s="31">
        <v>2.5550685086053138</v>
      </c>
      <c r="K547" s="31">
        <v>0.38466481961789145</v>
      </c>
      <c r="L547" s="31">
        <v>10.815999241392245</v>
      </c>
      <c r="M547" s="31">
        <v>6.4785722599657172</v>
      </c>
      <c r="N547" s="31">
        <v>2.4474299893654736</v>
      </c>
      <c r="O547" s="31">
        <v>79.92795840968509</v>
      </c>
      <c r="P547" s="31">
        <f t="shared" si="17"/>
        <v>1.7735066581708323</v>
      </c>
      <c r="Q547" s="31">
        <f t="shared" si="18"/>
        <v>0.59798144193135594</v>
      </c>
    </row>
    <row r="548" spans="1:17" ht="15.75" x14ac:dyDescent="0.25">
      <c r="A548" s="2">
        <v>1749</v>
      </c>
      <c r="B548" s="31">
        <v>4.876289590457243</v>
      </c>
      <c r="C548" s="31">
        <v>1.2530867408766955</v>
      </c>
      <c r="D548" s="31">
        <v>0.26130737135817123</v>
      </c>
      <c r="E548" s="31">
        <v>0.39107101662611299</v>
      </c>
      <c r="F548" s="31">
        <v>0.34545175626182467</v>
      </c>
      <c r="G548" s="31">
        <v>3.2529252294775235</v>
      </c>
      <c r="H548" s="31">
        <v>5.8416186435769735</v>
      </c>
      <c r="I548" s="31">
        <v>3.1344391752741187</v>
      </c>
      <c r="J548" s="31">
        <v>2.5474754372573036</v>
      </c>
      <c r="K548" s="31">
        <v>0.38466481961789145</v>
      </c>
      <c r="L548" s="31">
        <v>10.812287906588811</v>
      </c>
      <c r="M548" s="31">
        <v>6.1375947725990994</v>
      </c>
      <c r="N548" s="31">
        <v>2.5330900389932647</v>
      </c>
      <c r="O548" s="31">
        <v>74.072068388082684</v>
      </c>
      <c r="P548" s="31">
        <f t="shared" si="17"/>
        <v>1.7537600342287871</v>
      </c>
      <c r="Q548" s="31">
        <f t="shared" si="18"/>
        <v>0.63277530920446179</v>
      </c>
    </row>
    <row r="549" spans="1:17" ht="15.75" x14ac:dyDescent="0.25">
      <c r="A549" s="2">
        <v>1750</v>
      </c>
      <c r="B549" s="31">
        <v>4.7710540476557153</v>
      </c>
      <c r="C549" s="31">
        <v>1.2530867408766955</v>
      </c>
      <c r="D549" s="31">
        <v>0.23393751188095702</v>
      </c>
      <c r="E549" s="31">
        <v>0.36618467920445119</v>
      </c>
      <c r="F549" s="31">
        <v>0.31821512663223894</v>
      </c>
      <c r="G549" s="31">
        <v>3.0337254161704128</v>
      </c>
      <c r="H549" s="31">
        <v>5.8760195031718343</v>
      </c>
      <c r="I549" s="31">
        <v>3.0337574101270586</v>
      </c>
      <c r="J549" s="31">
        <v>2.5418101842463532</v>
      </c>
      <c r="K549" s="31">
        <v>0.38466481961789145</v>
      </c>
      <c r="L549" s="31">
        <v>10.877146213697914</v>
      </c>
      <c r="M549" s="31">
        <v>6.1375947725990994</v>
      </c>
      <c r="N549" s="31">
        <v>3.0225760368663601</v>
      </c>
      <c r="O549" s="31">
        <v>80.768995304422504</v>
      </c>
      <c r="P549" s="31">
        <f t="shared" si="17"/>
        <v>1.737796616974302</v>
      </c>
      <c r="Q549" s="31">
        <f t="shared" si="18"/>
        <v>0.61312620527867268</v>
      </c>
    </row>
    <row r="550" spans="1:17" ht="15.75" x14ac:dyDescent="0.25">
      <c r="A550" s="2">
        <v>1751</v>
      </c>
      <c r="B550" s="31">
        <v>4.7185099407609821</v>
      </c>
      <c r="C550" s="31">
        <v>1.3809527348437054</v>
      </c>
      <c r="D550" s="31">
        <v>0.23833943160471371</v>
      </c>
      <c r="E550" s="31">
        <v>0.40766190824055415</v>
      </c>
      <c r="F550" s="31">
        <v>0.34224862865238248</v>
      </c>
      <c r="G550" s="31">
        <v>3.0687973862995501</v>
      </c>
      <c r="H550" s="31">
        <v>5.5014592863099319</v>
      </c>
      <c r="I550" s="31">
        <v>2.849714246930549</v>
      </c>
      <c r="J550" s="31">
        <v>2.5258946140319192</v>
      </c>
      <c r="K550" s="31">
        <v>0.38466481961789145</v>
      </c>
      <c r="L550" s="31">
        <v>10.80903885250717</v>
      </c>
      <c r="M550" s="31">
        <v>5.1146623104992504</v>
      </c>
      <c r="N550" s="31">
        <v>3.0225760368663601</v>
      </c>
      <c r="O550" s="31">
        <v>63.022573693419766</v>
      </c>
      <c r="P550" s="31">
        <f t="shared" si="17"/>
        <v>1.8214288700631545</v>
      </c>
      <c r="Q550" s="31">
        <f t="shared" si="18"/>
        <v>0.62963576341195204</v>
      </c>
    </row>
    <row r="551" spans="1:17" ht="15.75" x14ac:dyDescent="0.25">
      <c r="A551" s="2">
        <v>1752</v>
      </c>
      <c r="B551" s="31">
        <v>4.7282852593205327</v>
      </c>
      <c r="C551" s="31">
        <v>1.432099132430509</v>
      </c>
      <c r="D551" s="31">
        <v>0.23958263626356824</v>
      </c>
      <c r="E551" s="31">
        <v>0.32450993955389074</v>
      </c>
      <c r="F551" s="31">
        <v>0.35243246328584288</v>
      </c>
      <c r="G551" s="31">
        <v>3.0687973862995501</v>
      </c>
      <c r="H551" s="31">
        <v>5.6331620918874412</v>
      </c>
      <c r="I551" s="31">
        <v>2.8461302883957913</v>
      </c>
      <c r="J551" s="31">
        <v>2.4901248645957375</v>
      </c>
      <c r="K551" s="31">
        <v>0.38466481961789145</v>
      </c>
      <c r="L551" s="31">
        <v>10.655969674857289</v>
      </c>
      <c r="M551" s="31">
        <v>6.1375947725990994</v>
      </c>
      <c r="N551" s="31">
        <v>3.2550818858560802</v>
      </c>
      <c r="O551" s="31">
        <v>71.058787534414748</v>
      </c>
      <c r="P551" s="31">
        <f t="shared" si="17"/>
        <v>1.8616114271940274</v>
      </c>
      <c r="Q551" s="31">
        <f t="shared" si="18"/>
        <v>0.6339918905728521</v>
      </c>
    </row>
    <row r="552" spans="1:17" ht="15.75" x14ac:dyDescent="0.25">
      <c r="A552" s="2">
        <v>1753</v>
      </c>
      <c r="B552" s="31">
        <v>4.6577891488430021</v>
      </c>
      <c r="C552" s="31">
        <v>1.2786599396700973</v>
      </c>
      <c r="D552" s="31">
        <v>0.2148705353497247</v>
      </c>
      <c r="E552" s="31">
        <v>0.40351418533694383</v>
      </c>
      <c r="F552" s="31">
        <v>0.37801856268333323</v>
      </c>
      <c r="G552" s="31">
        <v>3.2178532593483857</v>
      </c>
      <c r="H552" s="31">
        <v>6.0836644898728824</v>
      </c>
      <c r="I552" s="31">
        <v>2.888821315893412</v>
      </c>
      <c r="J552" s="31">
        <v>2.4588755385789391</v>
      </c>
      <c r="K552" s="31">
        <v>0.38466481961789145</v>
      </c>
      <c r="L552" s="31">
        <v>10.541465335907318</v>
      </c>
      <c r="M552" s="31">
        <v>7.1605272346989501</v>
      </c>
      <c r="N552" s="31">
        <v>2.7533587380361579</v>
      </c>
      <c r="O552" s="31">
        <v>65.73764992321405</v>
      </c>
      <c r="P552" s="31">
        <f t="shared" si="17"/>
        <v>1.7770778112523067</v>
      </c>
      <c r="Q552" s="31">
        <f t="shared" si="18"/>
        <v>0.61611795610510756</v>
      </c>
    </row>
    <row r="553" spans="1:17" ht="15.75" x14ac:dyDescent="0.25">
      <c r="A553" s="2">
        <v>1754</v>
      </c>
      <c r="B553" s="31">
        <v>4.7828885324139812</v>
      </c>
      <c r="C553" s="31">
        <v>1.1507939457030876</v>
      </c>
      <c r="D553" s="31">
        <v>0.23599967811039702</v>
      </c>
      <c r="E553" s="31">
        <v>0.32450993955389074</v>
      </c>
      <c r="F553" s="31">
        <v>0.41667771510790236</v>
      </c>
      <c r="G553" s="31">
        <v>3.2178532593483857</v>
      </c>
      <c r="H553" s="31">
        <v>6.1992045291157067</v>
      </c>
      <c r="I553" s="31">
        <v>2.8913031725709519</v>
      </c>
      <c r="J553" s="31">
        <v>2.4883178073645364</v>
      </c>
      <c r="K553" s="31">
        <v>0.38466481961789145</v>
      </c>
      <c r="L553" s="31">
        <v>10.598816194540875</v>
      </c>
      <c r="M553" s="31">
        <v>7.1605272346989501</v>
      </c>
      <c r="N553" s="31">
        <v>2.6554615384615388</v>
      </c>
      <c r="O553" s="31">
        <v>75.242224925481608</v>
      </c>
      <c r="P553" s="31">
        <f t="shared" si="17"/>
        <v>1.6834889284282495</v>
      </c>
      <c r="Q553" s="31">
        <f t="shared" si="18"/>
        <v>0.61010736320335035</v>
      </c>
    </row>
    <row r="554" spans="1:17" ht="15.75" x14ac:dyDescent="0.25">
      <c r="A554" s="2">
        <v>1755</v>
      </c>
      <c r="B554" s="31">
        <v>4.930908666019004</v>
      </c>
      <c r="C554" s="31">
        <v>1.2786599396700973</v>
      </c>
      <c r="D554" s="31">
        <v>0.22513901734475572</v>
      </c>
      <c r="E554" s="31">
        <v>0.328657662457501</v>
      </c>
      <c r="F554" s="31">
        <v>0.33547105642706726</v>
      </c>
      <c r="G554" s="31">
        <v>3.4633570502523496</v>
      </c>
      <c r="H554" s="31">
        <v>6.416389698440697</v>
      </c>
      <c r="I554" s="31">
        <v>3.0495527802560831</v>
      </c>
      <c r="J554" s="31">
        <v>2.0959974041688172</v>
      </c>
      <c r="K554" s="31">
        <v>0.38466481961789145</v>
      </c>
      <c r="L554" s="31">
        <v>10.819293118877415</v>
      </c>
      <c r="M554" s="31">
        <v>7.1605272346989501</v>
      </c>
      <c r="N554" s="31">
        <v>2.6554615384615388</v>
      </c>
      <c r="O554" s="31">
        <v>78.178228450884205</v>
      </c>
      <c r="P554" s="31">
        <f t="shared" si="17"/>
        <v>1.7920331613492719</v>
      </c>
      <c r="Q554" s="31">
        <f t="shared" si="18"/>
        <v>0.62156717311083665</v>
      </c>
    </row>
    <row r="555" spans="1:17" ht="15.75" x14ac:dyDescent="0.25">
      <c r="A555" s="2">
        <v>1756</v>
      </c>
      <c r="B555" s="31">
        <v>4.7071600545498207</v>
      </c>
      <c r="C555" s="31">
        <v>1.8412703131249402</v>
      </c>
      <c r="D555" s="31">
        <v>0.25057832516664186</v>
      </c>
      <c r="E555" s="31">
        <v>0.58245880203555911</v>
      </c>
      <c r="F555" s="31">
        <v>0.37923465782343069</v>
      </c>
      <c r="G555" s="31">
        <v>3.5247329979783402</v>
      </c>
      <c r="H555" s="31">
        <v>6.3131710124023481</v>
      </c>
      <c r="I555" s="31">
        <v>3.1098498060046884</v>
      </c>
      <c r="J555" s="31">
        <v>2.560793083307193</v>
      </c>
      <c r="K555" s="31">
        <v>0.38466481961789145</v>
      </c>
      <c r="L555" s="31">
        <v>10.847573571391283</v>
      </c>
      <c r="M555" s="31">
        <v>6.8195497473323341</v>
      </c>
      <c r="N555" s="31">
        <v>2.985864587025878</v>
      </c>
      <c r="O555" s="31">
        <v>82.488565268126322</v>
      </c>
      <c r="P555" s="31">
        <f t="shared" si="17"/>
        <v>2.2312907985260408</v>
      </c>
      <c r="Q555" s="31">
        <f t="shared" si="18"/>
        <v>0.73027017827838714</v>
      </c>
    </row>
    <row r="556" spans="1:17" ht="15.75" x14ac:dyDescent="0.25">
      <c r="A556" s="2">
        <v>1757</v>
      </c>
      <c r="B556" s="31">
        <v>4.9604051559264137</v>
      </c>
      <c r="C556" s="31">
        <v>1.5599651263975187</v>
      </c>
      <c r="D556" s="31">
        <v>0.30136109704004399</v>
      </c>
      <c r="E556" s="31">
        <v>0.58245880203555911</v>
      </c>
      <c r="F556" s="31">
        <v>0.5684258195321038</v>
      </c>
      <c r="G556" s="31">
        <v>3.4984290203814878</v>
      </c>
      <c r="H556" s="31">
        <v>6.4153576243139341</v>
      </c>
      <c r="I556" s="31">
        <v>3.1430544687464108</v>
      </c>
      <c r="J556" s="31">
        <v>2.5598372068296609</v>
      </c>
      <c r="K556" s="31">
        <v>0.38466481961789145</v>
      </c>
      <c r="L556" s="31">
        <v>10.843524458449366</v>
      </c>
      <c r="M556" s="31">
        <v>6.8195497473323341</v>
      </c>
      <c r="N556" s="31">
        <v>3.7568050336760015</v>
      </c>
      <c r="O556" s="31">
        <v>78.816576595703111</v>
      </c>
      <c r="P556" s="31">
        <f t="shared" si="17"/>
        <v>2.0460121256425232</v>
      </c>
      <c r="Q556" s="31">
        <f t="shared" si="18"/>
        <v>0.74278040190291073</v>
      </c>
    </row>
    <row r="557" spans="1:17" ht="15.75" x14ac:dyDescent="0.25">
      <c r="A557" s="2">
        <v>1758</v>
      </c>
      <c r="B557" s="31">
        <v>4.7624198890982852</v>
      </c>
      <c r="C557" s="31">
        <v>1.3298063372569013</v>
      </c>
      <c r="D557" s="31">
        <v>0.27568025581909089</v>
      </c>
      <c r="E557" s="31">
        <v>0.49930683334889581</v>
      </c>
      <c r="F557" s="31">
        <v>0.47000170256948726</v>
      </c>
      <c r="G557" s="31">
        <v>3.5247329979783402</v>
      </c>
      <c r="H557" s="31">
        <v>6.3339891916580227</v>
      </c>
      <c r="I557" s="31">
        <v>2.9896507809229846</v>
      </c>
      <c r="J557" s="31">
        <v>2.4650625007536529</v>
      </c>
      <c r="K557" s="31">
        <v>0.38466481961789145</v>
      </c>
      <c r="L557" s="31">
        <v>10.352360639037164</v>
      </c>
      <c r="M557" s="31">
        <v>6.8195497473323341</v>
      </c>
      <c r="N557" s="31">
        <v>3.8791765331442751</v>
      </c>
      <c r="O557" s="31">
        <v>73.097402652250693</v>
      </c>
      <c r="P557" s="31">
        <f t="shared" si="17"/>
        <v>1.8575235981094851</v>
      </c>
      <c r="Q557" s="31">
        <f t="shared" si="18"/>
        <v>0.67836384958615592</v>
      </c>
    </row>
    <row r="558" spans="1:17" ht="15.75" x14ac:dyDescent="0.25">
      <c r="A558" s="2">
        <v>1759</v>
      </c>
      <c r="B558" s="31">
        <v>4.7481758672801222</v>
      </c>
      <c r="C558" s="31">
        <v>1.2019403432898916</v>
      </c>
      <c r="D558" s="31">
        <v>0.19862334607681945</v>
      </c>
      <c r="E558" s="31">
        <v>0.38692329372250267</v>
      </c>
      <c r="F558" s="31">
        <v>0.41240790259433302</v>
      </c>
      <c r="G558" s="31">
        <v>3.6474848934303226</v>
      </c>
      <c r="H558" s="31">
        <v>6.2213681286422329</v>
      </c>
      <c r="I558" s="31">
        <v>3.1300819368813708</v>
      </c>
      <c r="J558" s="31">
        <v>2.4483412627978085</v>
      </c>
      <c r="K558" s="31">
        <v>0.38466481961789145</v>
      </c>
      <c r="L558" s="31">
        <v>9.9822166212043939</v>
      </c>
      <c r="M558" s="31">
        <v>7.5015047220655671</v>
      </c>
      <c r="N558" s="31">
        <v>3.9036508330379309</v>
      </c>
      <c r="O558" s="31">
        <v>75.953129422675659</v>
      </c>
      <c r="P558" s="31">
        <f t="shared" si="17"/>
        <v>1.7614846936196564</v>
      </c>
      <c r="Q558" s="31">
        <f t="shared" si="18"/>
        <v>0.60378803246215718</v>
      </c>
    </row>
    <row r="559" spans="1:17" ht="15.75" x14ac:dyDescent="0.25">
      <c r="A559" s="2">
        <v>1760</v>
      </c>
      <c r="B559" s="31">
        <v>4.9619313899182993</v>
      </c>
      <c r="C559" s="31">
        <v>1.2019403432898916</v>
      </c>
      <c r="D559" s="31">
        <v>0.20705031672283311</v>
      </c>
      <c r="E559" s="31">
        <v>0.39936646243333351</v>
      </c>
      <c r="F559" s="31">
        <v>0.3327696324490263</v>
      </c>
      <c r="G559" s="31">
        <v>3.4633570502523496</v>
      </c>
      <c r="H559" s="31">
        <v>6.5891765133041629</v>
      </c>
      <c r="I559" s="31">
        <v>3.2056078329277433</v>
      </c>
      <c r="J559" s="31">
        <v>2.6416990809089866</v>
      </c>
      <c r="K559" s="31">
        <v>0.38466481961789145</v>
      </c>
      <c r="L559" s="31">
        <v>9.5449069991330422</v>
      </c>
      <c r="M559" s="31">
        <v>7.1605272346989501</v>
      </c>
      <c r="N559" s="31">
        <v>3.9770737327188947</v>
      </c>
      <c r="O559" s="31">
        <v>75.318965852173775</v>
      </c>
      <c r="P559" s="31">
        <f t="shared" si="17"/>
        <v>1.7442973937289763</v>
      </c>
      <c r="Q559" s="31">
        <f t="shared" si="18"/>
        <v>0.59641205616350934</v>
      </c>
    </row>
    <row r="560" spans="1:17" ht="15.75" x14ac:dyDescent="0.25">
      <c r="A560" s="2">
        <v>1761</v>
      </c>
      <c r="B560" s="31">
        <v>4.7589304951751981</v>
      </c>
      <c r="C560" s="31">
        <v>1.0485011505294797</v>
      </c>
      <c r="D560" s="31">
        <v>0.2000060745269055</v>
      </c>
      <c r="E560" s="31">
        <v>0.41180963114416447</v>
      </c>
      <c r="F560" s="31">
        <v>0.35291010172712312</v>
      </c>
      <c r="G560" s="31">
        <v>3.3756771249295059</v>
      </c>
      <c r="H560" s="31">
        <v>5.9498337601687146</v>
      </c>
      <c r="I560" s="31">
        <v>2.791066059104212</v>
      </c>
      <c r="J560" s="31">
        <v>2.3023013288092558</v>
      </c>
      <c r="K560" s="31">
        <v>0.38466481961789145</v>
      </c>
      <c r="L560" s="31">
        <v>9.8488787159173654</v>
      </c>
      <c r="M560" s="31">
        <v>7.1605272346989501</v>
      </c>
      <c r="N560" s="31">
        <v>4.0749709322935139</v>
      </c>
      <c r="O560" s="31">
        <v>78.529776605258249</v>
      </c>
      <c r="P560" s="31">
        <f t="shared" si="17"/>
        <v>1.6147893899426908</v>
      </c>
      <c r="Q560" s="31">
        <f t="shared" si="18"/>
        <v>0.57436087414480563</v>
      </c>
    </row>
    <row r="561" spans="1:17" ht="15.75" x14ac:dyDescent="0.25">
      <c r="A561" s="2">
        <v>1762</v>
      </c>
      <c r="B561" s="31">
        <v>4.8850810676847498</v>
      </c>
      <c r="C561" s="31">
        <v>1.2530867408766955</v>
      </c>
      <c r="D561" s="31">
        <v>0.23474332007417542</v>
      </c>
      <c r="E561" s="31">
        <v>0.39521873952972331</v>
      </c>
      <c r="F561" s="31">
        <v>0.35393181395881973</v>
      </c>
      <c r="G561" s="31">
        <v>3.1915492817515325</v>
      </c>
      <c r="H561" s="31">
        <v>6.1924772165495634</v>
      </c>
      <c r="I561" s="31">
        <v>2.9827913190970308</v>
      </c>
      <c r="J561" s="31">
        <v>2.4874152619139145</v>
      </c>
      <c r="K561" s="31">
        <v>0.38466481961789145</v>
      </c>
      <c r="L561" s="31">
        <v>10.224885831374978</v>
      </c>
      <c r="M561" s="31">
        <v>6.8195497473323341</v>
      </c>
      <c r="N561" s="31">
        <v>4.2830024813895786</v>
      </c>
      <c r="O561" s="31">
        <v>80.221599266555458</v>
      </c>
      <c r="P561" s="31">
        <f t="shared" si="17"/>
        <v>1.7616888767787133</v>
      </c>
      <c r="Q561" s="31">
        <f t="shared" si="18"/>
        <v>0.62173054555148077</v>
      </c>
    </row>
    <row r="562" spans="1:17" ht="15.75" x14ac:dyDescent="0.25">
      <c r="A562" s="2">
        <v>1763</v>
      </c>
      <c r="B562" s="31">
        <v>4.8759629127668207</v>
      </c>
      <c r="C562" s="31">
        <v>1.3042331384634991</v>
      </c>
      <c r="D562" s="31">
        <v>0.30296805991278652</v>
      </c>
      <c r="E562" s="31">
        <v>0.37448012501167183</v>
      </c>
      <c r="F562" s="31">
        <v>0.49381502491469248</v>
      </c>
      <c r="G562" s="31">
        <v>3.1301733340255415</v>
      </c>
      <c r="H562" s="31">
        <v>6.0742767467270333</v>
      </c>
      <c r="I562" s="31">
        <v>3.0261805242150808</v>
      </c>
      <c r="J562" s="31">
        <v>2.2681938383014226</v>
      </c>
      <c r="K562" s="31">
        <v>0.38466481961789145</v>
      </c>
      <c r="L562" s="31">
        <v>9.1336487715390895</v>
      </c>
      <c r="M562" s="31">
        <v>6.8195497473323341</v>
      </c>
      <c r="N562" s="31">
        <v>4.2830024813895786</v>
      </c>
      <c r="O562" s="31">
        <v>70.204507690078159</v>
      </c>
      <c r="P562" s="31">
        <f t="shared" si="17"/>
        <v>1.7843207037624036</v>
      </c>
      <c r="Q562" s="31">
        <f t="shared" si="18"/>
        <v>0.65913408738551726</v>
      </c>
    </row>
    <row r="563" spans="1:17" ht="15.75" x14ac:dyDescent="0.25">
      <c r="A563" s="2">
        <v>1764</v>
      </c>
      <c r="B563" s="31">
        <v>5.0233947004157748</v>
      </c>
      <c r="C563" s="31">
        <v>1.4832455300173129</v>
      </c>
      <c r="D563" s="31">
        <v>0.27189112812253163</v>
      </c>
      <c r="E563" s="31">
        <v>0.41595735404777467</v>
      </c>
      <c r="F563" s="31">
        <v>0.40385113743508838</v>
      </c>
      <c r="G563" s="31">
        <v>3.1564773116223948</v>
      </c>
      <c r="H563" s="31">
        <v>6.1073518261653001</v>
      </c>
      <c r="I563" s="31">
        <v>3.0904373128223988</v>
      </c>
      <c r="J563" s="31">
        <v>2.4733244667336232</v>
      </c>
      <c r="K563" s="31">
        <v>0.38466481961789145</v>
      </c>
      <c r="L563" s="31">
        <v>9.8393199307673651</v>
      </c>
      <c r="M563" s="31">
        <v>6.8195497473323341</v>
      </c>
      <c r="N563" s="31">
        <v>4.2830024813895786</v>
      </c>
      <c r="O563" s="31">
        <v>82.095881918907764</v>
      </c>
      <c r="P563" s="31">
        <f t="shared" si="17"/>
        <v>1.9261971831037707</v>
      </c>
      <c r="Q563" s="31">
        <f t="shared" si="18"/>
        <v>0.67018642790950578</v>
      </c>
    </row>
    <row r="564" spans="1:17" ht="15.75" x14ac:dyDescent="0.25">
      <c r="A564" s="2">
        <v>1765</v>
      </c>
      <c r="B564" s="31">
        <v>5.097084364379854</v>
      </c>
      <c r="C564" s="31">
        <v>1.7134043191579305</v>
      </c>
      <c r="D564" s="31">
        <v>0.27337034872983113</v>
      </c>
      <c r="E564" s="31">
        <v>0.50760227915611633</v>
      </c>
      <c r="F564" s="31">
        <v>0.42727553282043612</v>
      </c>
      <c r="G564" s="31">
        <v>3.5247329979783402</v>
      </c>
      <c r="H564" s="31">
        <v>6.3668701434769703</v>
      </c>
      <c r="I564" s="31">
        <v>3.2924183277061392</v>
      </c>
      <c r="J564" s="31">
        <v>2.4978988695505433</v>
      </c>
      <c r="K564" s="31">
        <v>0.38466481961789145</v>
      </c>
      <c r="L564" s="31">
        <v>10.285255230936238</v>
      </c>
      <c r="M564" s="31">
        <v>7.5015047220655671</v>
      </c>
      <c r="N564" s="31">
        <v>4.2830024813895786</v>
      </c>
      <c r="O564" s="31">
        <v>86.087704689510517</v>
      </c>
      <c r="P564" s="31">
        <f t="shared" si="17"/>
        <v>2.1455604004785505</v>
      </c>
      <c r="Q564" s="31">
        <f t="shared" si="18"/>
        <v>0.7247145490209822</v>
      </c>
    </row>
    <row r="565" spans="1:17" ht="15.75" x14ac:dyDescent="0.25">
      <c r="A565" s="2">
        <v>1766</v>
      </c>
      <c r="B565" s="31">
        <v>5.0105587577655637</v>
      </c>
      <c r="C565" s="31">
        <v>1.5343919276041167</v>
      </c>
      <c r="D565" s="31">
        <v>0.29971625756633558</v>
      </c>
      <c r="E565" s="31">
        <v>0.48666615402360724</v>
      </c>
      <c r="F565" s="31">
        <v>0.49621725028473779</v>
      </c>
      <c r="G565" s="31">
        <v>3.8929886843342874</v>
      </c>
      <c r="H565" s="31">
        <v>5.9706020007286336</v>
      </c>
      <c r="I565" s="31">
        <v>3.1270188392224685</v>
      </c>
      <c r="J565" s="31">
        <v>2.4134679117160402</v>
      </c>
      <c r="K565" s="31">
        <v>0.38466481961789145</v>
      </c>
      <c r="L565" s="31">
        <v>9.9435698200541509</v>
      </c>
      <c r="M565" s="31">
        <v>7.8424822094321849</v>
      </c>
      <c r="N565" s="31">
        <v>4.2830024813895786</v>
      </c>
      <c r="O565" s="31">
        <v>77.134168448843596</v>
      </c>
      <c r="P565" s="31">
        <f t="shared" si="17"/>
        <v>2.0339880298772002</v>
      </c>
      <c r="Q565" s="31">
        <f t="shared" si="18"/>
        <v>0.71961398868208148</v>
      </c>
    </row>
    <row r="566" spans="1:17" ht="15.75" x14ac:dyDescent="0.25">
      <c r="A566" s="2">
        <v>1767</v>
      </c>
      <c r="B566" s="31">
        <v>5.5676511597010512</v>
      </c>
      <c r="C566" s="31">
        <v>1.866843511918342</v>
      </c>
      <c r="D566" s="31">
        <v>0.28763780057795929</v>
      </c>
      <c r="E566" s="31">
        <v>0.48666615402360724</v>
      </c>
      <c r="F566" s="31">
        <v>0.50226037886233044</v>
      </c>
      <c r="G566" s="31">
        <v>4.1998684229642418</v>
      </c>
      <c r="H566" s="31">
        <v>5.9908517224377427</v>
      </c>
      <c r="I566" s="31">
        <v>3.2264741156328882</v>
      </c>
      <c r="J566" s="31">
        <v>2.6085187030049997</v>
      </c>
      <c r="K566" s="31">
        <v>0.38466481961789145</v>
      </c>
      <c r="L566" s="31">
        <v>9.9461339288419861</v>
      </c>
      <c r="M566" s="31">
        <v>7.8424822094321849</v>
      </c>
      <c r="N566" s="31">
        <v>4.2830024813895786</v>
      </c>
      <c r="O566" s="31">
        <v>87.979970949010706</v>
      </c>
      <c r="P566" s="31">
        <f t="shared" si="17"/>
        <v>2.3017035669194263</v>
      </c>
      <c r="Q566" s="31">
        <f t="shared" si="18"/>
        <v>0.75880128306806949</v>
      </c>
    </row>
    <row r="567" spans="1:17" ht="15.75" x14ac:dyDescent="0.25">
      <c r="A567" s="2">
        <v>1768</v>
      </c>
      <c r="B567" s="31">
        <v>5.0210640861014122</v>
      </c>
      <c r="C567" s="31">
        <v>1.8156971143315381</v>
      </c>
      <c r="D567" s="31">
        <v>0.26785603737180941</v>
      </c>
      <c r="E567" s="31">
        <v>0.37862784791528215</v>
      </c>
      <c r="F567" s="31">
        <v>0.487307469779515</v>
      </c>
      <c r="G567" s="31">
        <v>3.9894366021894152</v>
      </c>
      <c r="H567" s="31">
        <v>5.7923333281311518</v>
      </c>
      <c r="I567" s="31">
        <v>3.214576254513227</v>
      </c>
      <c r="J567" s="31">
        <v>2.6340645880181062</v>
      </c>
      <c r="K567" s="31">
        <v>0.38466481961789145</v>
      </c>
      <c r="L567" s="31">
        <v>10.080345483683534</v>
      </c>
      <c r="M567" s="31">
        <v>7.8424822094321849</v>
      </c>
      <c r="N567" s="31">
        <v>4.2830024813895786</v>
      </c>
      <c r="O567" s="31">
        <v>83.73606729015323</v>
      </c>
      <c r="P567" s="31">
        <f t="shared" si="17"/>
        <v>2.2399632868795072</v>
      </c>
      <c r="Q567" s="31">
        <f t="shared" si="18"/>
        <v>0.7285525749837094</v>
      </c>
    </row>
    <row r="568" spans="1:17" ht="15.75" x14ac:dyDescent="0.25">
      <c r="A568" s="2">
        <v>1769</v>
      </c>
      <c r="B568" s="31">
        <v>4.9376405490116895</v>
      </c>
      <c r="C568" s="31">
        <v>1.457672331223911</v>
      </c>
      <c r="D568" s="31">
        <v>0.23818278355830311</v>
      </c>
      <c r="E568" s="31">
        <v>0.4576320936983353</v>
      </c>
      <c r="F568" s="31">
        <v>0.40433752759773695</v>
      </c>
      <c r="G568" s="31">
        <v>3.7702367888823045</v>
      </c>
      <c r="H568" s="31">
        <v>5.9283855106154748</v>
      </c>
      <c r="I568" s="31">
        <v>3.2287603184418443</v>
      </c>
      <c r="J568" s="31">
        <v>2.5644674590644798</v>
      </c>
      <c r="K568" s="31">
        <v>0.38466481961789145</v>
      </c>
      <c r="L568" s="31">
        <v>9.798430806709499</v>
      </c>
      <c r="M568" s="31">
        <v>7.8424822094321849</v>
      </c>
      <c r="N568" s="31">
        <v>5.654105547949178</v>
      </c>
      <c r="O568" s="31">
        <v>81.813765431662162</v>
      </c>
      <c r="P568" s="31">
        <f t="shared" si="17"/>
        <v>1.9713497656051522</v>
      </c>
      <c r="Q568" s="31">
        <f t="shared" si="18"/>
        <v>0.66673304795585075</v>
      </c>
    </row>
    <row r="569" spans="1:17" ht="15.75" x14ac:dyDescent="0.25">
      <c r="A569" s="2">
        <v>1770</v>
      </c>
      <c r="B569" s="31">
        <v>4.9346834340798287</v>
      </c>
      <c r="C569" s="31">
        <v>1.4832455300173129</v>
      </c>
      <c r="D569" s="31">
        <v>0.24635985822577794</v>
      </c>
      <c r="E569" s="31">
        <v>0.51589772496333697</v>
      </c>
      <c r="F569" s="31">
        <v>0.41781214673824618</v>
      </c>
      <c r="G569" s="31">
        <v>3.8316127366082959</v>
      </c>
      <c r="H569" s="31">
        <v>6.0532410922306727</v>
      </c>
      <c r="I569" s="31">
        <v>3.3084678251281288</v>
      </c>
      <c r="J569" s="31">
        <v>2.1964507607807988</v>
      </c>
      <c r="K569" s="31">
        <v>0.38466481961789145</v>
      </c>
      <c r="L569" s="31">
        <v>10.054307798952005</v>
      </c>
      <c r="M569" s="31">
        <v>7.8424822094321849</v>
      </c>
      <c r="N569" s="31">
        <v>4.9156591536666205</v>
      </c>
      <c r="O569" s="31">
        <v>75.693813962101842</v>
      </c>
      <c r="P569" s="31">
        <f t="shared" si="17"/>
        <v>1.9961890319093165</v>
      </c>
      <c r="Q569" s="31">
        <f t="shared" si="18"/>
        <v>0.68316551849005747</v>
      </c>
    </row>
    <row r="570" spans="1:17" ht="15.75" x14ac:dyDescent="0.25">
      <c r="A570" s="2">
        <v>1771</v>
      </c>
      <c r="B570" s="31">
        <v>5.165540352727346</v>
      </c>
      <c r="C570" s="31">
        <v>1.6622579215711264</v>
      </c>
      <c r="D570" s="31">
        <v>0.29467601449254588</v>
      </c>
      <c r="E570" s="31">
        <v>0.56128828365085648</v>
      </c>
      <c r="F570" s="31">
        <v>0.5088926615686189</v>
      </c>
      <c r="G570" s="31">
        <v>3.9894366021894152</v>
      </c>
      <c r="H570" s="31">
        <v>6.192643391811699</v>
      </c>
      <c r="I570" s="31">
        <v>3.3602063340228141</v>
      </c>
      <c r="J570" s="31">
        <v>2.5871450192967287</v>
      </c>
      <c r="K570" s="31">
        <v>0.38466481961789145</v>
      </c>
      <c r="L570" s="31">
        <v>9.7739958171665844</v>
      </c>
      <c r="M570" s="31">
        <v>8.5244371841654178</v>
      </c>
      <c r="N570" s="31">
        <v>4.4654859631405595</v>
      </c>
      <c r="O570" s="31">
        <v>77.197157068340502</v>
      </c>
      <c r="P570" s="31">
        <f t="shared" si="17"/>
        <v>2.1522930471586017</v>
      </c>
      <c r="Q570" s="31">
        <f t="shared" si="18"/>
        <v>0.7437749727310089</v>
      </c>
    </row>
    <row r="571" spans="1:17" ht="15.75" x14ac:dyDescent="0.25">
      <c r="A571" s="2">
        <v>1772</v>
      </c>
      <c r="B571" s="31">
        <v>5.2204515604190052</v>
      </c>
      <c r="C571" s="31">
        <v>1.866843511918342</v>
      </c>
      <c r="D571" s="31">
        <v>0.29050932790134099</v>
      </c>
      <c r="E571" s="31">
        <v>0.5917161176435215</v>
      </c>
      <c r="F571" s="31">
        <v>0.57227594823965522</v>
      </c>
      <c r="G571" s="31">
        <v>4.4453722138682066</v>
      </c>
      <c r="H571" s="31">
        <v>6.3710750727121024</v>
      </c>
      <c r="I571" s="31">
        <v>3.7995117428733436</v>
      </c>
      <c r="J571" s="31">
        <v>2.6778551242138522</v>
      </c>
      <c r="K571" s="31">
        <v>0.43274792207012791</v>
      </c>
      <c r="L571" s="31">
        <v>9.9436540087031791</v>
      </c>
      <c r="M571" s="31">
        <v>8.1834596967988009</v>
      </c>
      <c r="N571" s="31">
        <v>4.571156495984054</v>
      </c>
      <c r="O571" s="31">
        <v>78.06468825225528</v>
      </c>
      <c r="P571" s="31">
        <f t="shared" si="17"/>
        <v>2.3744890033042436</v>
      </c>
      <c r="Q571" s="31">
        <f t="shared" si="18"/>
        <v>0.78372029962444623</v>
      </c>
    </row>
    <row r="572" spans="1:17" ht="15.75" x14ac:dyDescent="0.25">
      <c r="A572" s="2">
        <v>1773</v>
      </c>
      <c r="B572" s="31">
        <v>5.3050112347622624</v>
      </c>
      <c r="C572" s="31">
        <v>1.866843511918342</v>
      </c>
      <c r="D572" s="31">
        <v>0.31261227087121618</v>
      </c>
      <c r="E572" s="31">
        <v>0.65065808537774028</v>
      </c>
      <c r="F572" s="31">
        <v>0.60599533492338675</v>
      </c>
      <c r="G572" s="31">
        <v>4.1384924752382508</v>
      </c>
      <c r="H572" s="31">
        <v>6.8873900622092226</v>
      </c>
      <c r="I572" s="31">
        <v>3.960528815470965</v>
      </c>
      <c r="J572" s="31">
        <v>2.8522955697977328</v>
      </c>
      <c r="K572" s="31">
        <v>0.48083102452236437</v>
      </c>
      <c r="L572" s="31">
        <v>10.235105690897916</v>
      </c>
      <c r="M572" s="31">
        <v>7.8424822094321849</v>
      </c>
      <c r="N572" s="31">
        <v>4.9769299315253672</v>
      </c>
      <c r="O572" s="31">
        <v>88.247185715817409</v>
      </c>
      <c r="P572" s="31">
        <f t="shared" si="17"/>
        <v>2.3993799892040948</v>
      </c>
      <c r="Q572" s="31">
        <f t="shared" si="18"/>
        <v>0.80800576917641931</v>
      </c>
    </row>
    <row r="573" spans="1:17" ht="15.75" x14ac:dyDescent="0.25">
      <c r="A573" s="2">
        <v>1774</v>
      </c>
      <c r="B573" s="31">
        <v>5.6096227252837227</v>
      </c>
      <c r="C573" s="31">
        <v>1.7901239155381363</v>
      </c>
      <c r="D573" s="31">
        <v>0.32813307694335619</v>
      </c>
      <c r="E573" s="31">
        <v>0.613915040556409</v>
      </c>
      <c r="F573" s="31">
        <v>0.59893726811261105</v>
      </c>
      <c r="G573" s="31">
        <v>4.4804441839973439</v>
      </c>
      <c r="H573" s="31">
        <v>6.7268823486533709</v>
      </c>
      <c r="I573" s="31">
        <v>3.9477473798492251</v>
      </c>
      <c r="J573" s="31">
        <v>2.7732466514840288</v>
      </c>
      <c r="K573" s="31">
        <v>0.48083102452236437</v>
      </c>
      <c r="L573" s="31">
        <v>10.649608410632508</v>
      </c>
      <c r="M573" s="31">
        <v>7.8424822094321849</v>
      </c>
      <c r="N573" s="31">
        <v>5.2233178235431179</v>
      </c>
      <c r="O573" s="31">
        <v>85.329427428791988</v>
      </c>
      <c r="P573" s="31">
        <f t="shared" si="17"/>
        <v>2.3689435391056013</v>
      </c>
      <c r="Q573" s="31">
        <f t="shared" si="18"/>
        <v>0.81343045981796391</v>
      </c>
    </row>
    <row r="574" spans="1:17" ht="15.75" x14ac:dyDescent="0.25">
      <c r="A574" s="2">
        <v>1775</v>
      </c>
      <c r="B574" s="31">
        <v>5.5621583095173639</v>
      </c>
      <c r="C574" s="31">
        <v>1.7645507167447343</v>
      </c>
      <c r="D574" s="31">
        <v>0.31180406686218826</v>
      </c>
      <c r="E574" s="31">
        <v>0.5645415740777453</v>
      </c>
      <c r="F574" s="31">
        <v>0.56707445904011433</v>
      </c>
      <c r="G574" s="31">
        <v>4.3839962661422156</v>
      </c>
      <c r="H574" s="31">
        <v>6.085193592810799</v>
      </c>
      <c r="I574" s="31">
        <v>3.7496214337334206</v>
      </c>
      <c r="J574" s="31">
        <v>2.8454535116421331</v>
      </c>
      <c r="K574" s="31">
        <v>0.48083102452236437</v>
      </c>
      <c r="L574" s="31">
        <v>10.446947952071964</v>
      </c>
      <c r="M574" s="31">
        <v>7.8424822094321849</v>
      </c>
      <c r="N574" s="31">
        <v>5.1748613658886438</v>
      </c>
      <c r="O574" s="31">
        <v>83.028019375858776</v>
      </c>
      <c r="P574" s="31">
        <f t="shared" si="17"/>
        <v>2.3234911669201646</v>
      </c>
      <c r="Q574" s="31">
        <f t="shared" si="18"/>
        <v>0.78487357688059267</v>
      </c>
    </row>
    <row r="575" spans="1:17" ht="15.75" x14ac:dyDescent="0.25">
      <c r="A575" s="2">
        <v>1776</v>
      </c>
      <c r="B575" s="31">
        <v>5.7034003683619572</v>
      </c>
      <c r="C575" s="31">
        <v>1.4832455300173129</v>
      </c>
      <c r="D575" s="31">
        <v>0.28178611745690718</v>
      </c>
      <c r="E575" s="31">
        <v>0.52148331842774776</v>
      </c>
      <c r="F575" s="31">
        <v>0.53630656697850776</v>
      </c>
      <c r="G575" s="31">
        <v>4.1998684229642418</v>
      </c>
      <c r="H575" s="31">
        <v>6.5138382500107062</v>
      </c>
      <c r="I575" s="31">
        <v>3.7615579447947396</v>
      </c>
      <c r="J575" s="31">
        <v>3.4303071186986487</v>
      </c>
      <c r="K575" s="31">
        <v>0.48083102452236437</v>
      </c>
      <c r="L575" s="31">
        <v>10.200698603370546</v>
      </c>
      <c r="M575" s="31">
        <v>7.8424822094321849</v>
      </c>
      <c r="N575" s="31">
        <v>5.5539527658156436</v>
      </c>
      <c r="O575" s="31">
        <v>74.669258033586473</v>
      </c>
      <c r="P575" s="31">
        <f t="shared" si="17"/>
        <v>2.1134284281693265</v>
      </c>
      <c r="Q575" s="31">
        <f t="shared" si="18"/>
        <v>0.72632416003215794</v>
      </c>
    </row>
    <row r="576" spans="1:17" ht="15.75" x14ac:dyDescent="0.25">
      <c r="A576" s="2">
        <v>1777</v>
      </c>
      <c r="B576" s="31">
        <v>5.4482478083868555</v>
      </c>
      <c r="C576" s="31">
        <v>1.6878311203645284</v>
      </c>
      <c r="D576" s="31">
        <v>0.26520545713838861</v>
      </c>
      <c r="E576" s="31">
        <v>0.56128828365085648</v>
      </c>
      <c r="F576" s="31">
        <v>0.52275319593919123</v>
      </c>
      <c r="G576" s="31">
        <v>4.4453722138682066</v>
      </c>
      <c r="H576" s="31">
        <v>6.4410487518468527</v>
      </c>
      <c r="I576" s="31">
        <v>3.7095208588187365</v>
      </c>
      <c r="J576" s="31">
        <v>2.90914812348983</v>
      </c>
      <c r="K576" s="31">
        <v>0.48083102452236437</v>
      </c>
      <c r="L576" s="31">
        <v>9.9494742400685396</v>
      </c>
      <c r="M576" s="31">
        <v>7.8424822094321849</v>
      </c>
      <c r="N576" s="31">
        <v>5.7760980994488582</v>
      </c>
      <c r="O576" s="31">
        <v>80.935858410441199</v>
      </c>
      <c r="P576" s="31">
        <f t="shared" ref="P576:P639" si="19">(C576*C$7+E576*E$7+F576*F$7+G576*G$7+H576*H$7+I576*I$7+J576*J$7+K576*K$7+L576*L$7+M576*M$7+N576*N$7)/365</f>
        <v>2.2714964380920608</v>
      </c>
      <c r="Q576" s="31">
        <f t="shared" ref="Q576:Q639" si="20">(C576*C$6+D576*D$6+E576*E$6+F576*F$6+G576*G$6+H576*H$6+L576*L$6+M576*M$6+N576*N$6)/365</f>
        <v>0.74464375814721107</v>
      </c>
    </row>
    <row r="577" spans="1:17" ht="15.75" x14ac:dyDescent="0.25">
      <c r="A577" s="2">
        <v>1778</v>
      </c>
      <c r="B577" s="31">
        <v>5.4964702986880445</v>
      </c>
      <c r="C577" s="31">
        <v>1.6622579215711264</v>
      </c>
      <c r="D577" s="31">
        <v>0.25887825776573359</v>
      </c>
      <c r="E577" s="31">
        <v>0.54540457156663524</v>
      </c>
      <c r="F577" s="31">
        <v>0.57222685957828989</v>
      </c>
      <c r="G577" s="31">
        <v>3.9543646320602779</v>
      </c>
      <c r="H577" s="31">
        <v>7.1220274915358788</v>
      </c>
      <c r="I577" s="31">
        <v>3.9299778436761015</v>
      </c>
      <c r="J577" s="31">
        <v>2.8874604121293084</v>
      </c>
      <c r="K577" s="31">
        <v>0.48083102452236437</v>
      </c>
      <c r="L577" s="31">
        <v>10.300596209641334</v>
      </c>
      <c r="M577" s="31">
        <v>7.8424822094321849</v>
      </c>
      <c r="N577" s="31">
        <v>6.4075850574235265</v>
      </c>
      <c r="O577" s="31">
        <v>84.719266041513563</v>
      </c>
      <c r="P577" s="31">
        <f t="shared" si="19"/>
        <v>2.2422394670149268</v>
      </c>
      <c r="Q577" s="31">
        <f t="shared" si="20"/>
        <v>0.74671259472703344</v>
      </c>
    </row>
    <row r="578" spans="1:17" ht="15.75" x14ac:dyDescent="0.25">
      <c r="A578" s="2">
        <v>1779</v>
      </c>
      <c r="B578" s="31">
        <v>5.6616485699585866</v>
      </c>
      <c r="C578" s="31">
        <v>1.406525933637107</v>
      </c>
      <c r="D578" s="31">
        <v>0.27110112281418303</v>
      </c>
      <c r="E578" s="31">
        <v>0.47689410257686138</v>
      </c>
      <c r="F578" s="31">
        <v>0.54735222393842298</v>
      </c>
      <c r="G578" s="31">
        <v>4.4804441839973439</v>
      </c>
      <c r="H578" s="31">
        <v>7.4236840686626833</v>
      </c>
      <c r="I578" s="31">
        <v>4.016142168802932</v>
      </c>
      <c r="J578" s="31">
        <v>3.5158888261304169</v>
      </c>
      <c r="K578" s="31">
        <v>0.48083102452236437</v>
      </c>
      <c r="L578" s="31">
        <v>10.68665505791374</v>
      </c>
      <c r="M578" s="31">
        <v>7.8424822094321849</v>
      </c>
      <c r="N578" s="31">
        <v>6.5253099113390176</v>
      </c>
      <c r="O578" s="31">
        <v>100.98106582108994</v>
      </c>
      <c r="P578" s="31">
        <f t="shared" si="19"/>
        <v>2.1065060866717591</v>
      </c>
      <c r="Q578" s="31">
        <f t="shared" si="20"/>
        <v>0.72956477091028071</v>
      </c>
    </row>
    <row r="579" spans="1:17" ht="15.75" x14ac:dyDescent="0.25">
      <c r="A579" s="2">
        <v>1780</v>
      </c>
      <c r="B579" s="31">
        <v>5.6593279780467789</v>
      </c>
      <c r="C579" s="31">
        <v>1.457672331223911</v>
      </c>
      <c r="D579" s="31">
        <v>0.25331808068650441</v>
      </c>
      <c r="E579" s="31">
        <v>0.43689776732864144</v>
      </c>
      <c r="F579" s="31">
        <v>0.48031856047742311</v>
      </c>
      <c r="G579" s="31">
        <v>4.3576922885453611</v>
      </c>
      <c r="H579" s="31">
        <v>6.7964571969234324</v>
      </c>
      <c r="I579" s="31">
        <v>3.6380099646957929</v>
      </c>
      <c r="J579" s="31">
        <v>3.4424498950363094</v>
      </c>
      <c r="K579" s="31">
        <v>0.4567894732962467</v>
      </c>
      <c r="L579" s="31">
        <v>10.010622798446015</v>
      </c>
      <c r="M579" s="31">
        <v>7.8424822094321849</v>
      </c>
      <c r="N579" s="31">
        <v>6.2290665172877091</v>
      </c>
      <c r="O579" s="31">
        <v>85.785677953260546</v>
      </c>
      <c r="P579" s="31">
        <f t="shared" si="19"/>
        <v>2.0887181609315149</v>
      </c>
      <c r="Q579" s="31">
        <f t="shared" si="20"/>
        <v>0.69989476916757576</v>
      </c>
    </row>
    <row r="580" spans="1:17" ht="15.75" x14ac:dyDescent="0.25">
      <c r="A580" s="2">
        <v>1781</v>
      </c>
      <c r="B580" s="31">
        <v>5.7107177729158973</v>
      </c>
      <c r="C580" s="31">
        <v>1.7901239155381363</v>
      </c>
      <c r="D580" s="31">
        <v>0.24319449202637217</v>
      </c>
      <c r="E580" s="31">
        <v>0.45297284943797395</v>
      </c>
      <c r="F580" s="31">
        <v>0.49195100016284737</v>
      </c>
      <c r="G580" s="31">
        <v>4.2612443706902337</v>
      </c>
      <c r="H580" s="31">
        <v>6.2063070610509579</v>
      </c>
      <c r="I580" s="31">
        <v>3.3507372159376319</v>
      </c>
      <c r="J580" s="31">
        <v>2.9886236497974812</v>
      </c>
      <c r="K580" s="31">
        <v>0.40870637084401024</v>
      </c>
      <c r="L580" s="31">
        <v>9.4488342674351102</v>
      </c>
      <c r="M580" s="31">
        <v>7.8424822094321849</v>
      </c>
      <c r="N580" s="31">
        <v>6.7617251134499003</v>
      </c>
      <c r="O580" s="31">
        <v>87.516000182317015</v>
      </c>
      <c r="P580" s="31">
        <f t="shared" si="19"/>
        <v>2.2794252436664357</v>
      </c>
      <c r="Q580" s="31">
        <f t="shared" si="20"/>
        <v>0.72560267442868698</v>
      </c>
    </row>
    <row r="581" spans="1:17" ht="15.75" x14ac:dyDescent="0.25">
      <c r="A581" s="2">
        <v>1782</v>
      </c>
      <c r="B581" s="31">
        <v>5.6077030572360034</v>
      </c>
      <c r="C581" s="31">
        <v>1.7901239155381363</v>
      </c>
      <c r="D581" s="31">
        <v>0.24691273635378652</v>
      </c>
      <c r="E581" s="31">
        <v>0.51191481717219278</v>
      </c>
      <c r="F581" s="31">
        <v>0.43732498721450797</v>
      </c>
      <c r="G581" s="31">
        <v>4.3576922885453611</v>
      </c>
      <c r="H581" s="31">
        <v>6.0167817362664806</v>
      </c>
      <c r="I581" s="31">
        <v>3.1403519017393804</v>
      </c>
      <c r="J581" s="31">
        <v>3.1650233774322163</v>
      </c>
      <c r="K581" s="31">
        <v>0.41673624895353351</v>
      </c>
      <c r="L581" s="31">
        <v>9.3593126608765136</v>
      </c>
      <c r="M581" s="31">
        <v>7.5015047220655671</v>
      </c>
      <c r="N581" s="31">
        <v>6.35114130590995</v>
      </c>
      <c r="O581" s="31">
        <v>86.444891121693544</v>
      </c>
      <c r="P581" s="31">
        <f t="shared" si="19"/>
        <v>2.2804238590146255</v>
      </c>
      <c r="Q581" s="31">
        <f t="shared" si="20"/>
        <v>0.72388935892640727</v>
      </c>
    </row>
    <row r="582" spans="1:17" ht="15.75" x14ac:dyDescent="0.25">
      <c r="A582" s="2">
        <v>1783</v>
      </c>
      <c r="B582" s="31">
        <v>5.7806559314491279</v>
      </c>
      <c r="C582" s="31">
        <v>1.7901239155381363</v>
      </c>
      <c r="D582" s="31">
        <v>0.35104377851646673</v>
      </c>
      <c r="E582" s="31">
        <v>0.68740113019907156</v>
      </c>
      <c r="F582" s="31">
        <v>0.59113508248683111</v>
      </c>
      <c r="G582" s="31">
        <v>4.3576922885453611</v>
      </c>
      <c r="H582" s="31">
        <v>6.3269006138614969</v>
      </c>
      <c r="I582" s="31">
        <v>3.5234154764389807</v>
      </c>
      <c r="J582" s="31">
        <v>2.8740305072762387</v>
      </c>
      <c r="K582" s="31">
        <v>0.44875959518672226</v>
      </c>
      <c r="L582" s="31">
        <v>9.89659555674268</v>
      </c>
      <c r="M582" s="31">
        <v>8.1834596967988009</v>
      </c>
      <c r="N582" s="31">
        <v>6.8614959788666283</v>
      </c>
      <c r="O582" s="31">
        <v>80.589073415816031</v>
      </c>
      <c r="P582" s="31">
        <f t="shared" si="19"/>
        <v>2.3421223654296037</v>
      </c>
      <c r="Q582" s="31">
        <f t="shared" si="20"/>
        <v>0.82341203135016283</v>
      </c>
    </row>
    <row r="583" spans="1:17" ht="15.75" x14ac:dyDescent="0.25">
      <c r="A583" s="2">
        <v>1784</v>
      </c>
      <c r="B583" s="31">
        <v>5.9928335429740702</v>
      </c>
      <c r="C583" s="31">
        <v>1.7645507167447343</v>
      </c>
      <c r="D583" s="31">
        <v>0.34514483048898781</v>
      </c>
      <c r="E583" s="31">
        <v>0.63477437329351893</v>
      </c>
      <c r="F583" s="31">
        <v>0.57276055162747364</v>
      </c>
      <c r="G583" s="31">
        <v>4.0157405797862689</v>
      </c>
      <c r="H583" s="31">
        <v>6.7807361207304737</v>
      </c>
      <c r="I583" s="31">
        <v>3.7738209833509782</v>
      </c>
      <c r="J583" s="31">
        <v>3.2180467919971454</v>
      </c>
      <c r="K583" s="31">
        <v>0.44875959518672226</v>
      </c>
      <c r="L583" s="31">
        <v>10.162505351786148</v>
      </c>
      <c r="M583" s="31">
        <v>8.1834596967988009</v>
      </c>
      <c r="N583" s="31">
        <v>6.2920924436327299</v>
      </c>
      <c r="O583" s="31">
        <v>88.108081649120621</v>
      </c>
      <c r="P583" s="31">
        <f t="shared" si="19"/>
        <v>2.3078435015917553</v>
      </c>
      <c r="Q583" s="31">
        <f t="shared" si="20"/>
        <v>0.81170946576510294</v>
      </c>
    </row>
    <row r="584" spans="1:17" ht="15.75" x14ac:dyDescent="0.25">
      <c r="A584" s="2">
        <v>1785</v>
      </c>
      <c r="B584" s="31">
        <v>5.9613706335240293</v>
      </c>
      <c r="C584" s="31">
        <v>1.5599651263975187</v>
      </c>
      <c r="D584" s="31">
        <v>0.32736613005458104</v>
      </c>
      <c r="E584" s="31">
        <v>0.60434653930085402</v>
      </c>
      <c r="F584" s="31">
        <v>0.58099597247245749</v>
      </c>
      <c r="G584" s="31">
        <v>4.5067481615941967</v>
      </c>
      <c r="H584" s="31">
        <v>6.918795884059449</v>
      </c>
      <c r="I584" s="31">
        <v>3.8168294553693829</v>
      </c>
      <c r="J584" s="31">
        <v>3.5456045096467301</v>
      </c>
      <c r="K584" s="31">
        <v>0.44875959518672226</v>
      </c>
      <c r="L584" s="31">
        <v>10.449603993690323</v>
      </c>
      <c r="M584" s="31">
        <v>8.1834596967988009</v>
      </c>
      <c r="N584" s="31">
        <v>7.1229414007341472</v>
      </c>
      <c r="O584" s="31">
        <v>67.547924751740354</v>
      </c>
      <c r="P584" s="31">
        <f t="shared" si="19"/>
        <v>2.2090234606093628</v>
      </c>
      <c r="Q584" s="31">
        <f t="shared" si="20"/>
        <v>0.78950800965629331</v>
      </c>
    </row>
    <row r="585" spans="1:17" ht="15.75" x14ac:dyDescent="0.25">
      <c r="A585" s="2">
        <v>1786</v>
      </c>
      <c r="B585" s="31">
        <v>5.773191990270405</v>
      </c>
      <c r="C585" s="31">
        <v>1.406525933637107</v>
      </c>
      <c r="D585" s="31">
        <v>0.3573568683533509</v>
      </c>
      <c r="E585" s="31">
        <v>0.6539113758046291</v>
      </c>
      <c r="F585" s="31">
        <v>0.60956862213554008</v>
      </c>
      <c r="G585" s="31">
        <v>4.6031960794493259</v>
      </c>
      <c r="H585" s="31">
        <v>7.0637244486221027</v>
      </c>
      <c r="I585" s="31">
        <v>3.855195803796776</v>
      </c>
      <c r="J585" s="31">
        <v>3.1865517481075973</v>
      </c>
      <c r="K585" s="31">
        <v>0.44875959518672226</v>
      </c>
      <c r="L585" s="31">
        <v>9.5467595975607278</v>
      </c>
      <c r="M585" s="31">
        <v>8.865414671532033</v>
      </c>
      <c r="N585" s="31">
        <v>7.5042120052298742</v>
      </c>
      <c r="O585" s="31">
        <v>73.972917588107791</v>
      </c>
      <c r="P585" s="31">
        <f t="shared" si="19"/>
        <v>2.1036131515571852</v>
      </c>
      <c r="Q585" s="31">
        <f t="shared" si="20"/>
        <v>0.7877131643832066</v>
      </c>
    </row>
    <row r="586" spans="1:17" ht="15.75" x14ac:dyDescent="0.25">
      <c r="A586" s="2">
        <v>1787</v>
      </c>
      <c r="B586" s="31">
        <v>5.8451665598121441</v>
      </c>
      <c r="C586" s="31">
        <v>1.457672331223911</v>
      </c>
      <c r="D586" s="31">
        <v>0.31678422765161734</v>
      </c>
      <c r="E586" s="31">
        <v>0.62673683223885279</v>
      </c>
      <c r="F586" s="31">
        <v>0.61813352172819214</v>
      </c>
      <c r="G586" s="31">
        <v>4.7873239226272988</v>
      </c>
      <c r="H586" s="31">
        <v>6.8258400191489059</v>
      </c>
      <c r="I586" s="31">
        <v>3.8930688591638094</v>
      </c>
      <c r="J586" s="31">
        <v>3.1732945358423992</v>
      </c>
      <c r="K586" s="31">
        <v>0.44875959518672226</v>
      </c>
      <c r="L586" s="31">
        <v>9.7428798485044812</v>
      </c>
      <c r="M586" s="31">
        <v>8.1834596967988009</v>
      </c>
      <c r="N586" s="31">
        <v>6.6634836750314852</v>
      </c>
      <c r="O586" s="31">
        <v>115.28404115498046</v>
      </c>
      <c r="P586" s="31">
        <f t="shared" si="19"/>
        <v>2.1413703738491248</v>
      </c>
      <c r="Q586" s="31">
        <f t="shared" si="20"/>
        <v>0.76775388415287793</v>
      </c>
    </row>
    <row r="587" spans="1:17" ht="15.75" x14ac:dyDescent="0.25">
      <c r="A587" s="2">
        <v>1788</v>
      </c>
      <c r="B587" s="31">
        <v>5.9133177465257045</v>
      </c>
      <c r="C587" s="31">
        <v>1.6366847227777246</v>
      </c>
      <c r="D587" s="31">
        <v>0.30537814671263264</v>
      </c>
      <c r="E587" s="31">
        <v>0.53583607031108016</v>
      </c>
      <c r="F587" s="31">
        <v>0.53321325663195829</v>
      </c>
      <c r="G587" s="31">
        <v>4.7259479749013069</v>
      </c>
      <c r="H587" s="31">
        <v>6.5427356618382131</v>
      </c>
      <c r="I587" s="31">
        <v>3.8562905272492656</v>
      </c>
      <c r="J587" s="31">
        <v>3.1565804186483462</v>
      </c>
      <c r="K587" s="31">
        <v>0.44875959518672226</v>
      </c>
      <c r="L587" s="31">
        <v>9.7994935716737572</v>
      </c>
      <c r="M587" s="31">
        <v>8.1834596967988009</v>
      </c>
      <c r="N587" s="31">
        <v>6.0617005760473441</v>
      </c>
      <c r="O587" s="31">
        <v>104.28546220811208</v>
      </c>
      <c r="P587" s="31">
        <f t="shared" si="19"/>
        <v>2.2461752427576251</v>
      </c>
      <c r="Q587" s="31">
        <f t="shared" si="20"/>
        <v>0.76425984121132606</v>
      </c>
    </row>
    <row r="588" spans="1:17" ht="15.75" x14ac:dyDescent="0.25">
      <c r="A588" s="2">
        <v>1789</v>
      </c>
      <c r="B588" s="31">
        <v>5.9541244627798537</v>
      </c>
      <c r="C588" s="31">
        <v>1.7901239155381363</v>
      </c>
      <c r="D588" s="31">
        <v>0.29555795654275324</v>
      </c>
      <c r="E588" s="31">
        <v>0.53583607031108016</v>
      </c>
      <c r="F588" s="31">
        <v>0.51302653270067788</v>
      </c>
      <c r="G588" s="31">
        <v>4.7259479749013069</v>
      </c>
      <c r="H588" s="31">
        <v>6.3837741947530411</v>
      </c>
      <c r="I588" s="31">
        <v>3.7833082762323951</v>
      </c>
      <c r="J588" s="31">
        <v>3.1901865980103823</v>
      </c>
      <c r="K588" s="31">
        <v>0.44875959518672226</v>
      </c>
      <c r="L588" s="31">
        <v>9.5194761600339763</v>
      </c>
      <c r="M588" s="31">
        <v>8.5244371841654178</v>
      </c>
      <c r="N588" s="31">
        <v>6.094413293017535</v>
      </c>
      <c r="O588" s="31">
        <v>99.234633561434379</v>
      </c>
      <c r="P588" s="31">
        <f t="shared" si="19"/>
        <v>2.3520589637863303</v>
      </c>
      <c r="Q588" s="31">
        <f t="shared" si="20"/>
        <v>0.77222306877432501</v>
      </c>
    </row>
    <row r="589" spans="1:17" ht="15.75" x14ac:dyDescent="0.25">
      <c r="A589" s="2">
        <v>1790</v>
      </c>
      <c r="B589" s="31">
        <v>6.7319466074380534</v>
      </c>
      <c r="C589" s="31">
        <v>1.7901239155381363</v>
      </c>
      <c r="D589" s="31">
        <v>0.36170722965637836</v>
      </c>
      <c r="E589" s="31">
        <v>0.61085312015463156</v>
      </c>
      <c r="F589" s="31">
        <v>0.57155672988516348</v>
      </c>
      <c r="G589" s="31">
        <v>4.9977557434021254</v>
      </c>
      <c r="H589" s="31">
        <v>6.6271819442759616</v>
      </c>
      <c r="I589" s="31">
        <v>3.8179820005147884</v>
      </c>
      <c r="J589" s="31">
        <v>3.2048093020501542</v>
      </c>
      <c r="K589" s="31">
        <v>0.44875959518672226</v>
      </c>
      <c r="L589" s="31">
        <v>10.162749247625539</v>
      </c>
      <c r="M589" s="31">
        <v>7.8424822094321849</v>
      </c>
      <c r="N589" s="31">
        <v>5.4458544977624799</v>
      </c>
      <c r="O589" s="31">
        <v>98.115686868605891</v>
      </c>
      <c r="P589" s="31">
        <f t="shared" si="19"/>
        <v>2.3844032069489747</v>
      </c>
      <c r="Q589" s="31">
        <f t="shared" si="20"/>
        <v>0.82992924210582431</v>
      </c>
    </row>
    <row r="590" spans="1:17" ht="15.75" x14ac:dyDescent="0.25">
      <c r="A590" s="2">
        <v>1791</v>
      </c>
      <c r="B590" s="31">
        <v>7.0926862078270023</v>
      </c>
      <c r="C590" s="31">
        <v>1.6111115239843228</v>
      </c>
      <c r="D590" s="31">
        <v>0.35085531242039164</v>
      </c>
      <c r="E590" s="31">
        <v>0.60128461889907658</v>
      </c>
      <c r="F590" s="31">
        <v>0.57622807139312304</v>
      </c>
      <c r="G590" s="31">
        <v>5.0591316911281163</v>
      </c>
      <c r="H590" s="31">
        <v>6.7493180093875829</v>
      </c>
      <c r="I590" s="31">
        <v>4.0679769309931491</v>
      </c>
      <c r="J590" s="31">
        <v>3.1974812319997339</v>
      </c>
      <c r="K590" s="31">
        <v>0.44875959518672226</v>
      </c>
      <c r="L590" s="31">
        <v>10.172965873498171</v>
      </c>
      <c r="M590" s="31">
        <v>7.8424822094321849</v>
      </c>
      <c r="N590" s="31">
        <v>6.2937147270823486</v>
      </c>
      <c r="O590" s="31">
        <v>91.818064297778022</v>
      </c>
      <c r="P590" s="31">
        <f t="shared" si="19"/>
        <v>2.2698525512178027</v>
      </c>
      <c r="Q590" s="31">
        <f t="shared" si="20"/>
        <v>0.80642551801672524</v>
      </c>
    </row>
    <row r="591" spans="1:17" ht="15.75" x14ac:dyDescent="0.25">
      <c r="A591" s="2">
        <v>1792</v>
      </c>
      <c r="B591" s="31">
        <v>6.4671475769361892</v>
      </c>
      <c r="C591" s="31">
        <v>1.5088187288107149</v>
      </c>
      <c r="D591" s="31">
        <v>0.34051934034490428</v>
      </c>
      <c r="E591" s="31">
        <v>0.60434653930085402</v>
      </c>
      <c r="F591" s="31">
        <v>0.59971140045946247</v>
      </c>
      <c r="G591" s="31">
        <v>5.0591316911281163</v>
      </c>
      <c r="H591" s="31">
        <v>6.9951738746076293</v>
      </c>
      <c r="I591" s="31">
        <v>3.9548703048733049</v>
      </c>
      <c r="J591" s="31">
        <v>3.1435709077434626</v>
      </c>
      <c r="K591" s="31">
        <v>0.44875959518672226</v>
      </c>
      <c r="L591" s="31">
        <v>10.081668732998569</v>
      </c>
      <c r="M591" s="31">
        <v>7.8424822094321849</v>
      </c>
      <c r="N591" s="31">
        <v>6.2638027810911057</v>
      </c>
      <c r="O591" s="31">
        <v>97.172044081752006</v>
      </c>
      <c r="P591" s="31">
        <f t="shared" si="19"/>
        <v>2.197263547495337</v>
      </c>
      <c r="Q591" s="31">
        <f t="shared" si="20"/>
        <v>0.79095358716932307</v>
      </c>
    </row>
    <row r="592" spans="1:17" ht="15.75" x14ac:dyDescent="0.25">
      <c r="A592" s="2">
        <v>1793</v>
      </c>
      <c r="B592" s="31">
        <v>6.8732117874030889</v>
      </c>
      <c r="C592" s="31">
        <v>1.7389775179513323</v>
      </c>
      <c r="D592" s="31">
        <v>0.4104857800288092</v>
      </c>
      <c r="E592" s="31">
        <v>0.71763759416662531</v>
      </c>
      <c r="F592" s="31">
        <v>0.7435543802628628</v>
      </c>
      <c r="G592" s="31">
        <v>5.3397074521612176</v>
      </c>
      <c r="H592" s="31">
        <v>7.4052027586310896</v>
      </c>
      <c r="I592" s="31">
        <v>4.4021460992753738</v>
      </c>
      <c r="J592" s="31">
        <v>3.2357079648157745</v>
      </c>
      <c r="K592" s="31">
        <v>0.44875959518672226</v>
      </c>
      <c r="L592" s="31">
        <v>10.422971430166491</v>
      </c>
      <c r="M592" s="31">
        <v>8.1834596967988009</v>
      </c>
      <c r="N592" s="31">
        <v>6.7596075765156973</v>
      </c>
      <c r="O592" s="31">
        <v>111.00735069933386</v>
      </c>
      <c r="P592" s="31">
        <f t="shared" si="19"/>
        <v>2.4266112903448684</v>
      </c>
      <c r="Q592" s="31">
        <f t="shared" si="20"/>
        <v>0.89455541905306757</v>
      </c>
    </row>
    <row r="593" spans="1:17" ht="15.75" x14ac:dyDescent="0.25">
      <c r="A593" s="2">
        <v>1794</v>
      </c>
      <c r="B593" s="31">
        <v>6.7581925234196625</v>
      </c>
      <c r="C593" s="31">
        <v>1.7901239155381363</v>
      </c>
      <c r="D593" s="31">
        <v>0.45243506845740211</v>
      </c>
      <c r="E593" s="31">
        <v>0.75112734856106789</v>
      </c>
      <c r="F593" s="31">
        <v>0.88757664143876192</v>
      </c>
      <c r="G593" s="31">
        <v>5.795643063840008</v>
      </c>
      <c r="H593" s="31">
        <v>7.8421403325134431</v>
      </c>
      <c r="I593" s="31">
        <v>4.3929638760519412</v>
      </c>
      <c r="J593" s="31">
        <v>3.2825472428667068</v>
      </c>
      <c r="K593" s="31">
        <v>0.46481935140576996</v>
      </c>
      <c r="L593" s="31">
        <v>10.4424176546126</v>
      </c>
      <c r="M593" s="31">
        <v>11.081768339415044</v>
      </c>
      <c r="N593" s="31">
        <v>6.9172051472992031</v>
      </c>
      <c r="O593" s="31">
        <v>101.06222251713282</v>
      </c>
      <c r="P593" s="31">
        <f t="shared" si="19"/>
        <v>2.5455597687181037</v>
      </c>
      <c r="Q593" s="31">
        <f t="shared" si="20"/>
        <v>0.9599868925678674</v>
      </c>
    </row>
    <row r="594" spans="1:17" ht="15.75" x14ac:dyDescent="0.25">
      <c r="A594" s="2">
        <v>1795</v>
      </c>
      <c r="B594" s="31">
        <v>6.6155248812314529</v>
      </c>
      <c r="C594" s="31">
        <v>2.4550270841665869</v>
      </c>
      <c r="D594" s="31">
        <v>0.48327551872229035</v>
      </c>
      <c r="E594" s="31">
        <v>0.88355540593794912</v>
      </c>
      <c r="F594" s="31">
        <v>0.97343547348955417</v>
      </c>
      <c r="G594" s="31">
        <v>6.4094025410999178</v>
      </c>
      <c r="H594" s="31">
        <v>7.8481784802303229</v>
      </c>
      <c r="I594" s="31">
        <v>4.292553628827263</v>
      </c>
      <c r="J594" s="31">
        <v>3.4905851428489054</v>
      </c>
      <c r="K594" s="31">
        <v>0.46481935140576996</v>
      </c>
      <c r="L594" s="31">
        <v>9.5405181479791388</v>
      </c>
      <c r="M594" s="31">
        <v>10.911279595731733</v>
      </c>
      <c r="N594" s="31">
        <v>10.277648338729135</v>
      </c>
      <c r="O594" s="31">
        <v>118.39423816406683</v>
      </c>
      <c r="P594" s="31">
        <f t="shared" si="19"/>
        <v>3.0990602944730061</v>
      </c>
      <c r="Q594" s="31">
        <f t="shared" si="20"/>
        <v>1.0847992371283002</v>
      </c>
    </row>
    <row r="595" spans="1:17" ht="15.75" x14ac:dyDescent="0.25">
      <c r="A595" s="2">
        <v>1796</v>
      </c>
      <c r="B595" s="31">
        <v>7.1006716106842651</v>
      </c>
      <c r="C595" s="31">
        <v>2.4806002829599887</v>
      </c>
      <c r="D595" s="31">
        <v>0.43008039410150928</v>
      </c>
      <c r="E595" s="31">
        <v>0.73352130625084655</v>
      </c>
      <c r="F595" s="31">
        <v>0.82990295368950906</v>
      </c>
      <c r="G595" s="31">
        <v>7.2423618316669387</v>
      </c>
      <c r="H595" s="31">
        <v>7.9259144032223929</v>
      </c>
      <c r="I595" s="31">
        <v>4.5635509537326735</v>
      </c>
      <c r="J595" s="31">
        <v>3.3244146581593572</v>
      </c>
      <c r="K595" s="31">
        <v>0.48083102452236437</v>
      </c>
      <c r="L595" s="31">
        <v>9.5352077624950304</v>
      </c>
      <c r="M595" s="31">
        <v>10.229324620998501</v>
      </c>
      <c r="N595" s="31">
        <v>10.065147403258131</v>
      </c>
      <c r="O595" s="31">
        <v>117.36835097277972</v>
      </c>
      <c r="P595" s="31">
        <f t="shared" si="19"/>
        <v>3.1605847742821629</v>
      </c>
      <c r="Q595" s="31">
        <f t="shared" si="20"/>
        <v>1.0426591891920161</v>
      </c>
    </row>
    <row r="596" spans="1:17" ht="15.75" x14ac:dyDescent="0.25">
      <c r="A596" s="2">
        <v>1797</v>
      </c>
      <c r="B596" s="31">
        <v>7.3073157156471176</v>
      </c>
      <c r="C596" s="31">
        <v>1.9435631082985478</v>
      </c>
      <c r="D596" s="31">
        <v>0.34280054644091285</v>
      </c>
      <c r="E596" s="31">
        <v>0.51038385697130395</v>
      </c>
      <c r="F596" s="31">
        <v>0.58758763286844862</v>
      </c>
      <c r="G596" s="31">
        <v>7.7333694134748674</v>
      </c>
      <c r="H596" s="31">
        <v>9.1392956647976007</v>
      </c>
      <c r="I596" s="31">
        <v>5.1945015137463395</v>
      </c>
      <c r="J596" s="31">
        <v>3.6127969201380989</v>
      </c>
      <c r="K596" s="31">
        <v>0.48083102452236437</v>
      </c>
      <c r="L596" s="31">
        <v>9.9333487296758882</v>
      </c>
      <c r="M596" s="31">
        <v>9.888347133631882</v>
      </c>
      <c r="N596" s="31">
        <v>10.536636037597001</v>
      </c>
      <c r="O596" s="32">
        <f>AVERAGE(O595,O597)</f>
        <v>120.00977983184039</v>
      </c>
      <c r="P596" s="31">
        <f t="shared" si="19"/>
        <v>2.8085841977834711</v>
      </c>
      <c r="Q596" s="31">
        <f t="shared" si="20"/>
        <v>0.91168427171119848</v>
      </c>
    </row>
    <row r="597" spans="1:17" ht="15.75" x14ac:dyDescent="0.25">
      <c r="A597" s="2">
        <v>1798</v>
      </c>
      <c r="B597" s="31">
        <v>7.7499912155442559</v>
      </c>
      <c r="C597" s="31">
        <v>1.9691363070919501</v>
      </c>
      <c r="D597" s="31">
        <v>0.39086705582765291</v>
      </c>
      <c r="E597" s="31">
        <v>0.57411007533330027</v>
      </c>
      <c r="F597" s="31">
        <v>0.5873894792803801</v>
      </c>
      <c r="G597" s="31">
        <v>7.2072898615378023</v>
      </c>
      <c r="H597" s="31">
        <v>9.4544074771745059</v>
      </c>
      <c r="I597" s="31">
        <v>5.6063695760865313</v>
      </c>
      <c r="J597" s="31">
        <v>3.4820944047914222</v>
      </c>
      <c r="K597" s="31">
        <v>0.48083102452236437</v>
      </c>
      <c r="L597" s="31">
        <v>10.371745866882517</v>
      </c>
      <c r="M597" s="31">
        <v>10.570302108365119</v>
      </c>
      <c r="N597" s="31">
        <v>10.807842644423181</v>
      </c>
      <c r="O597" s="31">
        <v>122.65120869090106</v>
      </c>
      <c r="P597" s="31">
        <f t="shared" si="19"/>
        <v>2.8158025062605243</v>
      </c>
      <c r="Q597" s="31">
        <f t="shared" si="20"/>
        <v>0.95163291088870938</v>
      </c>
    </row>
    <row r="598" spans="1:17" ht="15.75" x14ac:dyDescent="0.25">
      <c r="A598" s="2">
        <v>1799</v>
      </c>
      <c r="B598" s="31">
        <v>7.4342730636731229</v>
      </c>
      <c r="C598" s="31">
        <v>2.4550270841665869</v>
      </c>
      <c r="D598" s="31">
        <v>0.48596450416742643</v>
      </c>
      <c r="E598" s="31">
        <v>0.84834332131750667</v>
      </c>
      <c r="F598" s="31">
        <v>0.71154894111544409</v>
      </c>
      <c r="G598" s="31">
        <v>7.5755455478937481</v>
      </c>
      <c r="H598" s="31">
        <v>9.1934578286603852</v>
      </c>
      <c r="I598" s="31">
        <v>5.1492159929507411</v>
      </c>
      <c r="J598" s="31">
        <v>3.7584928762132939</v>
      </c>
      <c r="K598" s="31">
        <v>0.56098555631024283</v>
      </c>
      <c r="L598" s="31">
        <v>10.253954730889728</v>
      </c>
      <c r="M598" s="31">
        <v>10.570302108365119</v>
      </c>
      <c r="N598" s="31">
        <v>10.056137397380988</v>
      </c>
      <c r="O598" s="31">
        <v>116.98113921310579</v>
      </c>
      <c r="P598" s="31">
        <f t="shared" si="19"/>
        <v>3.2492332995245512</v>
      </c>
      <c r="Q598" s="31">
        <f t="shared" si="20"/>
        <v>1.0962684418164936</v>
      </c>
    </row>
    <row r="599" spans="1:17" ht="15.75" x14ac:dyDescent="0.25">
      <c r="A599" s="2">
        <v>1800</v>
      </c>
      <c r="B599" s="31">
        <v>7.4676317297258823</v>
      </c>
      <c r="C599" s="31">
        <v>3.9126994153904979</v>
      </c>
      <c r="D599" s="31">
        <v>0.63364552735980284</v>
      </c>
      <c r="E599" s="31">
        <v>1.3171998828397018</v>
      </c>
      <c r="F599" s="31">
        <v>1.1202949853851405</v>
      </c>
      <c r="G599" s="31">
        <v>8.3734328683316317</v>
      </c>
      <c r="H599" s="31">
        <v>10.087623071794987</v>
      </c>
      <c r="I599" s="31">
        <v>5.9266882144003441</v>
      </c>
      <c r="J599" s="31">
        <v>3.7613545857166009</v>
      </c>
      <c r="K599" s="31">
        <v>0.67316343433130998</v>
      </c>
      <c r="L599" s="31">
        <v>9.8183841992929342</v>
      </c>
      <c r="M599" s="31">
        <v>10.229324620998501</v>
      </c>
      <c r="N599" s="31">
        <v>9.7135832678811873</v>
      </c>
      <c r="O599" s="31">
        <v>108.39899599507849</v>
      </c>
      <c r="P599" s="31">
        <f t="shared" si="19"/>
        <v>4.4958419580213373</v>
      </c>
      <c r="Q599" s="31">
        <f t="shared" si="20"/>
        <v>1.4412384490940562</v>
      </c>
    </row>
    <row r="600" spans="1:17" ht="15.75" x14ac:dyDescent="0.25">
      <c r="A600" s="2">
        <v>1801</v>
      </c>
      <c r="B600" s="31">
        <v>7.2491070573681915</v>
      </c>
      <c r="C600" s="31">
        <v>3.9638458129773015</v>
      </c>
      <c r="D600" s="31">
        <v>0.61816046656642598</v>
      </c>
      <c r="E600" s="31">
        <v>1.1897474461157092</v>
      </c>
      <c r="F600" s="31">
        <v>1.0912102657875555</v>
      </c>
      <c r="G600" s="31">
        <v>8.6803126069615857</v>
      </c>
      <c r="H600" s="31">
        <v>9.3539584689519089</v>
      </c>
      <c r="I600" s="31">
        <v>6.1982745972766864</v>
      </c>
      <c r="J600" s="31">
        <v>4.1780997591707925</v>
      </c>
      <c r="K600" s="31">
        <v>0.64109200499566799</v>
      </c>
      <c r="L600" s="31">
        <v>10.882445130383614</v>
      </c>
      <c r="M600" s="31">
        <v>10.570302108365119</v>
      </c>
      <c r="N600" s="31">
        <v>10.012783516712581</v>
      </c>
      <c r="O600" s="31">
        <v>105.11229053077263</v>
      </c>
      <c r="P600" s="31">
        <f t="shared" si="19"/>
        <v>4.5451941721002687</v>
      </c>
      <c r="Q600" s="31">
        <f t="shared" si="20"/>
        <v>1.4408908299277396</v>
      </c>
    </row>
    <row r="601" spans="1:17" ht="15.75" x14ac:dyDescent="0.25">
      <c r="A601" s="2">
        <v>1802</v>
      </c>
      <c r="B601" s="31">
        <v>7.5721279249381421</v>
      </c>
      <c r="C601" s="31">
        <v>2.4294538853731846</v>
      </c>
      <c r="D601" s="31">
        <v>0.35718037607277708</v>
      </c>
      <c r="E601" s="31">
        <v>0.68893209039996028</v>
      </c>
      <c r="F601" s="31">
        <v>0.6592649654768904</v>
      </c>
      <c r="G601" s="31">
        <v>8.127929077427666</v>
      </c>
      <c r="H601" s="31">
        <v>9.4886794411268287</v>
      </c>
      <c r="I601" s="31">
        <v>6.5012846345238495</v>
      </c>
      <c r="J601" s="31">
        <v>4.4380734339272978</v>
      </c>
      <c r="K601" s="31">
        <v>0.60906865876247929</v>
      </c>
      <c r="L601" s="31">
        <v>11.431740984622419</v>
      </c>
      <c r="M601" s="31">
        <v>11.25225708309835</v>
      </c>
      <c r="N601" s="31">
        <v>9.7814864296047705</v>
      </c>
      <c r="O601" s="31">
        <v>108.14382382110372</v>
      </c>
      <c r="P601" s="31">
        <f t="shared" si="19"/>
        <v>3.32948207611267</v>
      </c>
      <c r="Q601" s="31">
        <f t="shared" si="20"/>
        <v>1.0314573511563041</v>
      </c>
    </row>
    <row r="602" spans="1:17" ht="15.75" x14ac:dyDescent="0.25">
      <c r="A602" s="2">
        <v>1803</v>
      </c>
      <c r="B602" s="31">
        <v>7.8659987598331043</v>
      </c>
      <c r="C602" s="31">
        <v>2.2248682950259693</v>
      </c>
      <c r="D602" s="31">
        <v>0.3799855774644072</v>
      </c>
      <c r="E602" s="31">
        <v>0.66271439695973966</v>
      </c>
      <c r="F602" s="31">
        <v>0.66633990912745655</v>
      </c>
      <c r="G602" s="31">
        <v>8.3120569206056398</v>
      </c>
      <c r="H602" s="31">
        <v>10.021169835958153</v>
      </c>
      <c r="I602" s="31">
        <v>6.475709534026965</v>
      </c>
      <c r="J602" s="31">
        <v>4.3433665912464114</v>
      </c>
      <c r="K602" s="31">
        <v>0.64109200499566799</v>
      </c>
      <c r="L602" s="31">
        <v>9.9604890519704181</v>
      </c>
      <c r="M602" s="31">
        <v>11.25225708309835</v>
      </c>
      <c r="N602" s="31">
        <v>10.924935617585758</v>
      </c>
      <c r="O602" s="31">
        <v>118.92790056812976</v>
      </c>
      <c r="P602" s="31">
        <f t="shared" si="19"/>
        <v>3.2027559156695755</v>
      </c>
      <c r="Q602" s="31">
        <f t="shared" si="20"/>
        <v>1.008121782135097</v>
      </c>
    </row>
    <row r="603" spans="1:17" ht="15.75" x14ac:dyDescent="0.25">
      <c r="A603" s="2">
        <v>1804</v>
      </c>
      <c r="B603" s="31">
        <v>8.2922547718915531</v>
      </c>
      <c r="C603" s="31">
        <v>2.4806002829599887</v>
      </c>
      <c r="D603" s="31">
        <v>0.43095328671409139</v>
      </c>
      <c r="E603" s="31">
        <v>0.736200486602402</v>
      </c>
      <c r="F603" s="31">
        <v>0.69312566476346305</v>
      </c>
      <c r="G603" s="31">
        <v>8.4348088160576218</v>
      </c>
      <c r="H603" s="31">
        <v>10.201311002769744</v>
      </c>
      <c r="I603" s="31">
        <v>6.7376930231682719</v>
      </c>
      <c r="J603" s="31">
        <v>3.920648847586401</v>
      </c>
      <c r="K603" s="31">
        <v>0.64109200499566799</v>
      </c>
      <c r="L603" s="31">
        <v>10.46420698055716</v>
      </c>
      <c r="M603" s="31">
        <v>10.911279595731733</v>
      </c>
      <c r="N603" s="31">
        <v>10.713313824077463</v>
      </c>
      <c r="O603" s="31">
        <v>119.83296738668209</v>
      </c>
      <c r="P603" s="31">
        <f t="shared" si="19"/>
        <v>3.4085550852474737</v>
      </c>
      <c r="Q603" s="31">
        <f t="shared" si="20"/>
        <v>1.0844388865559083</v>
      </c>
    </row>
    <row r="604" spans="1:17" ht="15.75" x14ac:dyDescent="0.25">
      <c r="A604" s="2">
        <v>1805</v>
      </c>
      <c r="B604" s="31">
        <v>8.2090433680937807</v>
      </c>
      <c r="C604" s="31">
        <v>3.3500890419356546</v>
      </c>
      <c r="D604" s="31">
        <v>0.48041397395885216</v>
      </c>
      <c r="E604" s="31">
        <v>0.90805076915216998</v>
      </c>
      <c r="F604" s="31">
        <v>0.75832252844184223</v>
      </c>
      <c r="G604" s="31">
        <v>8.6189366592355956</v>
      </c>
      <c r="H604" s="31">
        <v>9.8200942387596406</v>
      </c>
      <c r="I604" s="31">
        <v>6.3787685540791204</v>
      </c>
      <c r="J604" s="31">
        <v>4.1903054861676408</v>
      </c>
      <c r="K604" s="31">
        <v>0.64109200499566799</v>
      </c>
      <c r="L604" s="31">
        <v>9.9696656917500075</v>
      </c>
      <c r="M604" s="31">
        <v>10.570302108365119</v>
      </c>
      <c r="N604" s="31">
        <v>10.297114679978161</v>
      </c>
      <c r="O604" s="31">
        <v>114.90047419992761</v>
      </c>
      <c r="P604" s="31">
        <f t="shared" si="19"/>
        <v>4.0503180519753252</v>
      </c>
      <c r="Q604" s="31">
        <f t="shared" si="20"/>
        <v>1.2288400186644992</v>
      </c>
    </row>
    <row r="605" spans="1:17" ht="15.75" x14ac:dyDescent="0.25">
      <c r="A605" s="2">
        <v>1806</v>
      </c>
      <c r="B605" s="31">
        <v>8.4597930013030194</v>
      </c>
      <c r="C605" s="31">
        <v>2.9920642588280275</v>
      </c>
      <c r="D605" s="31">
        <v>0.47819733737771059</v>
      </c>
      <c r="E605" s="31">
        <v>0.83839208001172949</v>
      </c>
      <c r="F605" s="31">
        <v>0.79432214524162426</v>
      </c>
      <c r="G605" s="31">
        <v>8.3471288907347763</v>
      </c>
      <c r="H605" s="31">
        <v>9.9968198556064198</v>
      </c>
      <c r="I605" s="31">
        <v>6.229171704094834</v>
      </c>
      <c r="J605" s="31">
        <v>3.9276369054685421</v>
      </c>
      <c r="K605" s="31">
        <v>0.64109200499566799</v>
      </c>
      <c r="L605" s="31">
        <v>11.67060586069373</v>
      </c>
      <c r="M605" s="31">
        <v>10.229324620998501</v>
      </c>
      <c r="N605" s="31">
        <v>9.8818924493773874</v>
      </c>
      <c r="O605" s="31">
        <v>118.24214770186052</v>
      </c>
      <c r="P605" s="31">
        <f t="shared" si="19"/>
        <v>3.7838049431093697</v>
      </c>
      <c r="Q605" s="31">
        <f t="shared" si="20"/>
        <v>1.1989922861524422</v>
      </c>
    </row>
    <row r="606" spans="1:17" ht="15.75" x14ac:dyDescent="0.25">
      <c r="A606" s="2">
        <v>1807</v>
      </c>
      <c r="B606" s="31">
        <v>8.3857238241963223</v>
      </c>
      <c r="C606" s="31">
        <v>2.7619054696874108</v>
      </c>
      <c r="D606" s="31">
        <v>0.49975375987169501</v>
      </c>
      <c r="E606" s="31">
        <v>0.87149909435594985</v>
      </c>
      <c r="F606" s="31">
        <v>1.0729596244956703</v>
      </c>
      <c r="G606" s="31">
        <v>8.1893050251536561</v>
      </c>
      <c r="H606" s="31">
        <v>10.54070087767818</v>
      </c>
      <c r="I606" s="31">
        <v>6.3331730420308343</v>
      </c>
      <c r="J606" s="31">
        <v>4.1099092935553214</v>
      </c>
      <c r="K606" s="31">
        <v>0.64109200499566799</v>
      </c>
      <c r="L606" s="31">
        <v>12.163605905892389</v>
      </c>
      <c r="M606" s="31">
        <v>11.25225708309835</v>
      </c>
      <c r="N606" s="31">
        <v>8.9975385612469694</v>
      </c>
      <c r="O606" s="31">
        <v>161.14935903546117</v>
      </c>
      <c r="P606" s="31">
        <f t="shared" si="19"/>
        <v>3.6468021951958876</v>
      </c>
      <c r="Q606" s="31">
        <f t="shared" si="20"/>
        <v>1.2181974946566934</v>
      </c>
    </row>
    <row r="607" spans="1:17" ht="15.75" x14ac:dyDescent="0.25">
      <c r="A607" s="2">
        <v>1808</v>
      </c>
      <c r="B607" s="31">
        <v>8.7987446097989999</v>
      </c>
      <c r="C607" s="31">
        <v>2.9664910600346257</v>
      </c>
      <c r="D607" s="31">
        <v>0.57892436285711535</v>
      </c>
      <c r="E607" s="31">
        <v>1.1641038627508218</v>
      </c>
      <c r="F607" s="31">
        <v>1.5630298863616252</v>
      </c>
      <c r="G607" s="31">
        <v>8.1016250998308141</v>
      </c>
      <c r="H607" s="31">
        <v>11.061685449282546</v>
      </c>
      <c r="I607" s="31">
        <v>6.5265516069516742</v>
      </c>
      <c r="J607" s="31">
        <v>4.4347413623001302</v>
      </c>
      <c r="K607" s="31">
        <v>0.64109200499566799</v>
      </c>
      <c r="L607" s="31">
        <v>10.294272874356036</v>
      </c>
      <c r="M607" s="31">
        <v>14.3210544693979</v>
      </c>
      <c r="N607" s="31">
        <v>9.92172090739715</v>
      </c>
      <c r="O607" s="32">
        <f>AVERAGE(O606,O608)</f>
        <v>157.92182947195812</v>
      </c>
      <c r="P607" s="31">
        <f t="shared" si="19"/>
        <v>3.8617129630266982</v>
      </c>
      <c r="Q607" s="31">
        <f t="shared" si="20"/>
        <v>1.3445008960539311</v>
      </c>
    </row>
    <row r="608" spans="1:17" ht="15.75" x14ac:dyDescent="0.25">
      <c r="A608" s="2">
        <v>1809</v>
      </c>
      <c r="B608" s="31">
        <v>9.1894032103615562</v>
      </c>
      <c r="C608" s="31">
        <v>3.5035282346960663</v>
      </c>
      <c r="D608" s="31">
        <v>0.53862779057451171</v>
      </c>
      <c r="E608" s="31">
        <v>1.1602764622485997</v>
      </c>
      <c r="F608" s="31">
        <v>1.3863898167822946</v>
      </c>
      <c r="G608" s="31">
        <v>7.7333694134748674</v>
      </c>
      <c r="H608" s="31">
        <v>11.251520981007952</v>
      </c>
      <c r="I608" s="31">
        <v>6.6292167569532596</v>
      </c>
      <c r="J608" s="31">
        <v>4.4842140414412688</v>
      </c>
      <c r="K608" s="31">
        <v>0.64109200499566799</v>
      </c>
      <c r="L608" s="31">
        <v>10.744195452970473</v>
      </c>
      <c r="M608" s="31">
        <v>11.25225708309835</v>
      </c>
      <c r="N608" s="31">
        <v>11.808142391938922</v>
      </c>
      <c r="O608" s="31">
        <v>154.69429990845509</v>
      </c>
      <c r="P608" s="31">
        <f t="shared" si="19"/>
        <v>4.2150249354130009</v>
      </c>
      <c r="Q608" s="31">
        <f t="shared" si="20"/>
        <v>1.371711630374296</v>
      </c>
    </row>
    <row r="609" spans="1:17" ht="15.75" x14ac:dyDescent="0.25">
      <c r="A609" s="2">
        <v>1810</v>
      </c>
      <c r="B609" s="31">
        <v>9.0066715408017561</v>
      </c>
      <c r="C609" s="31">
        <v>3.7592602226300862</v>
      </c>
      <c r="D609" s="31">
        <v>0.48405588583141507</v>
      </c>
      <c r="E609" s="31">
        <v>1.0397133464286068</v>
      </c>
      <c r="F609" s="31">
        <v>0.96167541096888798</v>
      </c>
      <c r="G609" s="31">
        <v>8.5926326816387419</v>
      </c>
      <c r="H609" s="31">
        <v>11.420544785768316</v>
      </c>
      <c r="I609" s="31">
        <v>6.7462530753574717</v>
      </c>
      <c r="J609" s="31">
        <v>4.2573241467542973</v>
      </c>
      <c r="K609" s="31">
        <v>0.64109200499566799</v>
      </c>
      <c r="L609" s="31">
        <v>11.04330366033861</v>
      </c>
      <c r="M609" s="31">
        <v>10.911279595731733</v>
      </c>
      <c r="N609" s="31">
        <v>13.583012301889061</v>
      </c>
      <c r="O609" s="31">
        <v>128.12822247494896</v>
      </c>
      <c r="P609" s="31">
        <f t="shared" si="19"/>
        <v>4.4387525810148576</v>
      </c>
      <c r="Q609" s="31">
        <f t="shared" si="20"/>
        <v>1.3497225739786967</v>
      </c>
    </row>
    <row r="610" spans="1:17" ht="15.75" x14ac:dyDescent="0.25">
      <c r="A610" s="2">
        <v>1811</v>
      </c>
      <c r="B610" s="31">
        <v>9.2285717520054682</v>
      </c>
      <c r="C610" s="31">
        <v>3.5802478310762726</v>
      </c>
      <c r="D610" s="31">
        <v>0.45983424077036694</v>
      </c>
      <c r="E610" s="31">
        <v>0.94402833387305662</v>
      </c>
      <c r="F610" s="31">
        <v>0.80060660360259162</v>
      </c>
      <c r="G610" s="31">
        <v>9.7850796660294233</v>
      </c>
      <c r="H610" s="31">
        <v>12.552584986276241</v>
      </c>
      <c r="I610" s="31">
        <v>6.6267995326576434</v>
      </c>
      <c r="J610" s="31">
        <v>4.2253096163656227</v>
      </c>
      <c r="K610" s="31">
        <v>0.64109200499566799</v>
      </c>
      <c r="L610" s="31">
        <v>10.6477217855999</v>
      </c>
      <c r="M610" s="31">
        <v>12.957144519931434</v>
      </c>
      <c r="N610" s="31">
        <v>13.352700222742111</v>
      </c>
      <c r="O610" s="31">
        <v>122.68219269163934</v>
      </c>
      <c r="P610" s="31">
        <f t="shared" si="19"/>
        <v>4.3969963824581191</v>
      </c>
      <c r="Q610" s="31">
        <f t="shared" si="20"/>
        <v>1.3194280653792798</v>
      </c>
    </row>
    <row r="611" spans="1:17" ht="15.75" x14ac:dyDescent="0.25">
      <c r="A611" s="2">
        <v>1812</v>
      </c>
      <c r="B611" s="31">
        <v>9.2795972173019337</v>
      </c>
      <c r="C611" s="31">
        <v>4.3474437948783304</v>
      </c>
      <c r="D611" s="31">
        <v>0.68879653606510582</v>
      </c>
      <c r="E611" s="31">
        <v>1.4272376472785844</v>
      </c>
      <c r="F611" s="31">
        <v>1.0610831877780973</v>
      </c>
      <c r="G611" s="31">
        <v>8.46988078618676</v>
      </c>
      <c r="H611" s="31">
        <v>11.713188921087497</v>
      </c>
      <c r="I611" s="31">
        <v>6.3625917889529093</v>
      </c>
      <c r="J611" s="31">
        <v>4.0022007041741441</v>
      </c>
      <c r="K611" s="31">
        <v>0.70523486366693711</v>
      </c>
      <c r="L611" s="31">
        <v>9.3737084608937433</v>
      </c>
      <c r="M611" s="31">
        <v>13.298122007298051</v>
      </c>
      <c r="N611" s="31">
        <v>10.076484823915576</v>
      </c>
      <c r="O611" s="31">
        <v>111.19629446614371</v>
      </c>
      <c r="P611" s="31">
        <f t="shared" si="19"/>
        <v>4.8885425820777861</v>
      </c>
      <c r="Q611" s="31">
        <f t="shared" si="20"/>
        <v>1.5505366823076976</v>
      </c>
    </row>
    <row r="612" spans="1:17" ht="15.75" x14ac:dyDescent="0.25">
      <c r="A612" s="2">
        <v>1813</v>
      </c>
      <c r="B612" s="31">
        <v>9.0439265265680699</v>
      </c>
      <c r="C612" s="31">
        <v>4.0149922105641052</v>
      </c>
      <c r="D612" s="31">
        <v>0.55912899789423853</v>
      </c>
      <c r="E612" s="31">
        <v>1.4607274016730269</v>
      </c>
      <c r="F612" s="31">
        <v>1.1876048520173623</v>
      </c>
      <c r="G612" s="31">
        <v>10.618038956596443</v>
      </c>
      <c r="H612" s="31">
        <v>10.697453826119052</v>
      </c>
      <c r="I612" s="31">
        <v>5.9982520162873527</v>
      </c>
      <c r="J612" s="31">
        <v>5.8299456258658902</v>
      </c>
      <c r="K612" s="31">
        <v>0.76932963923579456</v>
      </c>
      <c r="L612" s="31">
        <v>9.3112661971536177</v>
      </c>
      <c r="M612" s="31">
        <v>13.298122007298051</v>
      </c>
      <c r="N612" s="31">
        <v>11.265092238089418</v>
      </c>
      <c r="O612" s="31">
        <v>132.80864674472681</v>
      </c>
      <c r="P612" s="31">
        <f t="shared" si="19"/>
        <v>4.8532001033540677</v>
      </c>
      <c r="Q612" s="31">
        <f t="shared" si="20"/>
        <v>1.4753391360634582</v>
      </c>
    </row>
    <row r="613" spans="1:17" ht="15.75" x14ac:dyDescent="0.25">
      <c r="A613" s="2">
        <v>1814</v>
      </c>
      <c r="B613" s="31">
        <v>9.2978934959591619</v>
      </c>
      <c r="C613" s="31">
        <v>2.9153446624478221</v>
      </c>
      <c r="D613" s="31">
        <v>0.40467029547135247</v>
      </c>
      <c r="E613" s="31">
        <v>0.88355540593794912</v>
      </c>
      <c r="F613" s="31">
        <v>0.85181065545782519</v>
      </c>
      <c r="G613" s="31">
        <v>10.276087247837353</v>
      </c>
      <c r="H613" s="31">
        <v>11.761131940493298</v>
      </c>
      <c r="I613" s="31">
        <v>6.9668106285264608</v>
      </c>
      <c r="J613" s="31">
        <v>6.4697800464041757</v>
      </c>
      <c r="K613" s="31">
        <v>0.73725820990015589</v>
      </c>
      <c r="L613" s="31">
        <v>10.268105363874628</v>
      </c>
      <c r="M613" s="31">
        <v>11.25225708309835</v>
      </c>
      <c r="N613" s="31">
        <v>11.402586323837291</v>
      </c>
      <c r="O613" s="31">
        <v>151.43156159818332</v>
      </c>
      <c r="P613" s="31">
        <f t="shared" si="19"/>
        <v>3.9855047955103813</v>
      </c>
      <c r="Q613" s="31">
        <f t="shared" si="20"/>
        <v>1.1880355431236627</v>
      </c>
    </row>
    <row r="614" spans="1:17" ht="15.75" x14ac:dyDescent="0.25">
      <c r="A614" s="2">
        <v>1815</v>
      </c>
      <c r="B614" s="31">
        <v>8.6616269928604392</v>
      </c>
      <c r="C614" s="31">
        <v>2.6596126745138027</v>
      </c>
      <c r="D614" s="31">
        <v>0.3689618905274446</v>
      </c>
      <c r="E614" s="31">
        <v>0.69218538082684899</v>
      </c>
      <c r="F614" s="31">
        <v>0.64199914855681073</v>
      </c>
      <c r="G614" s="31">
        <v>8.2857529430087862</v>
      </c>
      <c r="H614" s="31">
        <v>11.896139098650124</v>
      </c>
      <c r="I614" s="31">
        <v>6.5521958986901767</v>
      </c>
      <c r="J614" s="31">
        <v>5.4191654236359152</v>
      </c>
      <c r="K614" s="31">
        <v>0.67316343433130998</v>
      </c>
      <c r="L614" s="31">
        <v>9.5200607971583295</v>
      </c>
      <c r="M614" s="31">
        <v>9.2063921588986517</v>
      </c>
      <c r="N614" s="31">
        <v>9.1893840564260643</v>
      </c>
      <c r="O614" s="31">
        <v>126.52621184443187</v>
      </c>
      <c r="P614" s="31">
        <f t="shared" si="19"/>
        <v>3.5404799791165869</v>
      </c>
      <c r="Q614" s="31">
        <f t="shared" si="20"/>
        <v>1.0515738789640379</v>
      </c>
    </row>
    <row r="615" spans="1:17" ht="15.75" x14ac:dyDescent="0.25">
      <c r="A615" s="2">
        <v>1816</v>
      </c>
      <c r="B615" s="31">
        <v>10.104484777048993</v>
      </c>
      <c r="C615" s="31">
        <v>4.0359157368496161</v>
      </c>
      <c r="D615" s="31">
        <v>0.52716687234448056</v>
      </c>
      <c r="E615" s="31">
        <v>0.70704265368547436</v>
      </c>
      <c r="F615" s="31">
        <v>0.71143478914310521</v>
      </c>
      <c r="G615" s="31">
        <v>6.2515786755187976</v>
      </c>
      <c r="H615" s="31">
        <v>11.166170152432223</v>
      </c>
      <c r="I615" s="31">
        <v>7.2138156552290162</v>
      </c>
      <c r="J615" s="31">
        <v>5.7555499957956142</v>
      </c>
      <c r="K615" s="31">
        <v>0.66249335677803189</v>
      </c>
      <c r="L615" s="31">
        <v>13.157040548440568</v>
      </c>
      <c r="M615" s="31">
        <v>9.609365553059197</v>
      </c>
      <c r="N615" s="31">
        <v>11.724898928359291</v>
      </c>
      <c r="O615" s="31">
        <v>142.78375432323602</v>
      </c>
      <c r="P615" s="31">
        <f t="shared" si="19"/>
        <v>4.4692708315560514</v>
      </c>
      <c r="Q615" s="31">
        <f t="shared" si="20"/>
        <v>1.3426127327658006</v>
      </c>
    </row>
    <row r="616" spans="1:17" ht="15.75" x14ac:dyDescent="0.25">
      <c r="A616" s="2">
        <v>1817</v>
      </c>
      <c r="B616" s="31">
        <v>10.490431268657575</v>
      </c>
      <c r="C616" s="31">
        <v>3.3208912952817706</v>
      </c>
      <c r="D616" s="31">
        <v>0.61497604481923118</v>
      </c>
      <c r="E616" s="31">
        <v>0.96376958347132835</v>
      </c>
      <c r="F616" s="31">
        <v>0.99086067287062363</v>
      </c>
      <c r="G616" s="31">
        <v>6.3521689520505964</v>
      </c>
      <c r="H616" s="31">
        <v>10.870501720556682</v>
      </c>
      <c r="I616" s="31">
        <v>6.2983153929895375</v>
      </c>
      <c r="J616" s="31">
        <v>5.231796809244222</v>
      </c>
      <c r="K616" s="31">
        <v>0.75115649815148444</v>
      </c>
      <c r="L616" s="31">
        <v>11.664816675425568</v>
      </c>
      <c r="M616" s="31">
        <v>13.483377492560226</v>
      </c>
      <c r="N616" s="31">
        <v>10.954615402609948</v>
      </c>
      <c r="O616" s="32">
        <f>O615*3/4+O619*1/4</f>
        <v>138.7502402630092</v>
      </c>
      <c r="P616" s="31">
        <f t="shared" si="19"/>
        <v>4.017904900638853</v>
      </c>
      <c r="Q616" s="31">
        <f t="shared" si="20"/>
        <v>1.337604468284636</v>
      </c>
    </row>
    <row r="617" spans="1:17" ht="15.75" x14ac:dyDescent="0.25">
      <c r="A617" s="2">
        <v>1818</v>
      </c>
      <c r="B617" s="31">
        <v>9.830091071806967</v>
      </c>
      <c r="C617" s="31">
        <v>2.8122698122652414</v>
      </c>
      <c r="D617" s="31">
        <v>0.5951086419602365</v>
      </c>
      <c r="E617" s="31">
        <v>1.1534755109892232</v>
      </c>
      <c r="F617" s="31">
        <v>0.89555048555510408</v>
      </c>
      <c r="G617" s="31">
        <v>7.705376189610325</v>
      </c>
      <c r="H617" s="31">
        <v>12.508076071266846</v>
      </c>
      <c r="I617" s="31">
        <v>6.8508783105669373</v>
      </c>
      <c r="J617" s="31">
        <v>5.2185544701645776</v>
      </c>
      <c r="K617" s="31">
        <v>0.72933390875564608</v>
      </c>
      <c r="L617" s="31">
        <v>11.18862743060059</v>
      </c>
      <c r="M617" s="31">
        <v>10.182401113562728</v>
      </c>
      <c r="N617" s="31">
        <v>12.571012022318598</v>
      </c>
      <c r="O617" s="32">
        <f>O615*2/4+O619*2/4</f>
        <v>134.71672620278241</v>
      </c>
      <c r="P617" s="31">
        <f t="shared" si="19"/>
        <v>3.7533891468850609</v>
      </c>
      <c r="Q617" s="31">
        <f t="shared" si="20"/>
        <v>1.2912217144961275</v>
      </c>
    </row>
    <row r="618" spans="1:17" ht="15.75" x14ac:dyDescent="0.25">
      <c r="A618" s="2">
        <v>1819</v>
      </c>
      <c r="B618" s="31">
        <v>10.07880501779877</v>
      </c>
      <c r="C618" s="31">
        <v>2.88051986409093</v>
      </c>
      <c r="D618" s="31">
        <v>0.52371491839345274</v>
      </c>
      <c r="E618" s="31">
        <v>1.0136746277986004</v>
      </c>
      <c r="F618" s="31">
        <v>1.0246650973138529</v>
      </c>
      <c r="G618" s="31">
        <v>8.4419284813997937</v>
      </c>
      <c r="H618" s="31">
        <v>12.365644572229117</v>
      </c>
      <c r="I618" s="31">
        <v>7.4986902471071382</v>
      </c>
      <c r="J618" s="31">
        <v>6.2750531124531372</v>
      </c>
      <c r="K618" s="31">
        <v>0.72211704603174831</v>
      </c>
      <c r="L618" s="31">
        <v>10.174813088106747</v>
      </c>
      <c r="M618" s="31">
        <v>10.019243704611487</v>
      </c>
      <c r="N618" s="31">
        <v>11.607135488104134</v>
      </c>
      <c r="O618" s="32">
        <f>O615*1/4+O619*3/4</f>
        <v>130.68321214255559</v>
      </c>
      <c r="P618" s="31">
        <f t="shared" si="19"/>
        <v>3.8488743259012783</v>
      </c>
      <c r="Q618" s="31">
        <f t="shared" si="20"/>
        <v>1.2500970886456622</v>
      </c>
    </row>
    <row r="619" spans="1:17" ht="15.75" x14ac:dyDescent="0.25">
      <c r="A619" s="2">
        <v>1820</v>
      </c>
      <c r="B619" s="31">
        <v>10.858661723192228</v>
      </c>
      <c r="C619" s="31">
        <v>2.6491211057780477</v>
      </c>
      <c r="D619" s="31">
        <v>0.47451719645967549</v>
      </c>
      <c r="E619" s="31">
        <v>0.84889780369795664</v>
      </c>
      <c r="F619" s="31">
        <v>0.82774196973618719</v>
      </c>
      <c r="G619" s="31">
        <v>8.2104381353596754</v>
      </c>
      <c r="H619" s="31">
        <v>11.785552295815563</v>
      </c>
      <c r="I619" s="31">
        <v>7.5904186104801807</v>
      </c>
      <c r="J619" s="31">
        <v>5.581241933341226</v>
      </c>
      <c r="K619" s="31">
        <v>0.69042403521160001</v>
      </c>
      <c r="L619" s="31">
        <v>11.689660494204846</v>
      </c>
      <c r="M619" s="31">
        <v>8.9178727465115113</v>
      </c>
      <c r="N619" s="31">
        <v>11.337926219234912</v>
      </c>
      <c r="O619" s="31">
        <v>126.64969808232877</v>
      </c>
      <c r="P619" s="31">
        <f t="shared" si="19"/>
        <v>3.6186085021210439</v>
      </c>
      <c r="Q619" s="31">
        <f t="shared" si="20"/>
        <v>1.1719429976874722</v>
      </c>
    </row>
    <row r="620" spans="1:17" ht="15.75" x14ac:dyDescent="0.25">
      <c r="A620" s="2">
        <v>1821</v>
      </c>
      <c r="B620" s="31">
        <v>10.246846518145153</v>
      </c>
      <c r="C620" s="31">
        <v>2.5529854388667363</v>
      </c>
      <c r="D620" s="31">
        <v>0.39153455831499634</v>
      </c>
      <c r="E620" s="31">
        <v>0.61999347152349715</v>
      </c>
      <c r="F620" s="31">
        <v>0.63781380530952858</v>
      </c>
      <c r="G620" s="31">
        <v>6.1824750055609634</v>
      </c>
      <c r="H620" s="31">
        <v>11.220509668599226</v>
      </c>
      <c r="I620" s="31">
        <v>6.5525000723756461</v>
      </c>
      <c r="J620" s="31">
        <v>5.4045827161369866</v>
      </c>
      <c r="K620" s="31">
        <v>0.64003825158091032</v>
      </c>
      <c r="L620" s="31">
        <v>11.328159954497551</v>
      </c>
      <c r="M620" s="31">
        <v>8.0620948284140734</v>
      </c>
      <c r="N620" s="31">
        <v>11.072121062972133</v>
      </c>
      <c r="O620" s="31">
        <v>133.57524032903615</v>
      </c>
      <c r="P620" s="31">
        <f t="shared" si="19"/>
        <v>3.3115197605737245</v>
      </c>
      <c r="Q620" s="31">
        <f t="shared" si="20"/>
        <v>1.0376196131934834</v>
      </c>
    </row>
    <row r="621" spans="1:17" ht="15.75" x14ac:dyDescent="0.25">
      <c r="A621" s="2">
        <v>1822</v>
      </c>
      <c r="B621" s="31">
        <v>8.8216229584526271</v>
      </c>
      <c r="C621" s="31">
        <v>2.5368613203054728</v>
      </c>
      <c r="D621" s="31">
        <v>0.36156565508378508</v>
      </c>
      <c r="E621" s="31">
        <v>0.48798631211656418</v>
      </c>
      <c r="F621" s="31">
        <v>0.51931999821100827</v>
      </c>
      <c r="G621" s="31">
        <v>4.2756792552381206</v>
      </c>
      <c r="H621" s="31">
        <v>10.095594944256387</v>
      </c>
      <c r="I621" s="31">
        <v>5.8989863305223675</v>
      </c>
      <c r="J621" s="31">
        <v>4.5574219659645268</v>
      </c>
      <c r="K621" s="31">
        <v>0.60250658062254991</v>
      </c>
      <c r="L621" s="31">
        <v>10.385706830315797</v>
      </c>
      <c r="M621" s="31">
        <v>8.0111763347609308</v>
      </c>
      <c r="N621" s="31">
        <v>9.6145367069495364</v>
      </c>
      <c r="O621" s="31">
        <v>122.70115655553006</v>
      </c>
      <c r="P621" s="31">
        <f t="shared" si="19"/>
        <v>3.0683783875808706</v>
      </c>
      <c r="Q621" s="31">
        <f t="shared" si="20"/>
        <v>0.94440061411549581</v>
      </c>
    </row>
    <row r="622" spans="1:17" ht="15.75" x14ac:dyDescent="0.25">
      <c r="A622" s="2">
        <v>1823</v>
      </c>
      <c r="B622" s="31">
        <v>9.1674453776149285</v>
      </c>
      <c r="C622" s="31">
        <v>2.7646935414705403</v>
      </c>
      <c r="D622" s="31">
        <v>0.4608393240048862</v>
      </c>
      <c r="E622" s="31">
        <v>0.66445279617718267</v>
      </c>
      <c r="F622" s="31">
        <v>0.61850981499886648</v>
      </c>
      <c r="G622" s="31">
        <v>4.6934810203289938</v>
      </c>
      <c r="H622" s="31">
        <v>10.056759397288609</v>
      </c>
      <c r="I622" s="31">
        <v>5.8969680468508097</v>
      </c>
      <c r="J622" s="31">
        <v>4.7749041766091871</v>
      </c>
      <c r="K622" s="31">
        <v>0.64599204513449859</v>
      </c>
      <c r="L622" s="31">
        <v>11.223023279826824</v>
      </c>
      <c r="M622" s="31">
        <v>7.5157049018340096</v>
      </c>
      <c r="N622" s="31">
        <v>8.729830851946323</v>
      </c>
      <c r="O622" s="31">
        <v>133.0069760365019</v>
      </c>
      <c r="P622" s="31">
        <f t="shared" si="19"/>
        <v>3.3085096400651071</v>
      </c>
      <c r="Q622" s="31">
        <f t="shared" si="20"/>
        <v>1.0626343540107597</v>
      </c>
    </row>
    <row r="623" spans="1:17" ht="15.75" x14ac:dyDescent="0.25">
      <c r="A623" s="2">
        <v>1824</v>
      </c>
      <c r="B623" s="31">
        <v>9.4459297312454584</v>
      </c>
      <c r="C623" s="31">
        <v>2.788635245310664</v>
      </c>
      <c r="D623" s="31">
        <v>0.48883192271500786</v>
      </c>
      <c r="E623" s="31">
        <v>0.79497095858547429</v>
      </c>
      <c r="F623" s="31">
        <v>0.71003291670115276</v>
      </c>
      <c r="G623" s="31">
        <v>5.3086743395637015</v>
      </c>
      <c r="H623" s="31">
        <v>10.525303918727092</v>
      </c>
      <c r="I623" s="31">
        <v>6.0479997541614372</v>
      </c>
      <c r="J623" s="31">
        <v>4.4106151775551288</v>
      </c>
      <c r="K623" s="31">
        <v>0.67912348388150345</v>
      </c>
      <c r="L623" s="31">
        <v>10.884454603437725</v>
      </c>
      <c r="M623" s="31">
        <v>7.9675644032902886</v>
      </c>
      <c r="N623" s="31">
        <v>8.6011788026315283</v>
      </c>
      <c r="O623" s="31">
        <v>113.94955472137522</v>
      </c>
      <c r="P623" s="31">
        <f t="shared" si="19"/>
        <v>3.404217254468163</v>
      </c>
      <c r="Q623" s="31">
        <f t="shared" si="20"/>
        <v>1.1084832270386205</v>
      </c>
    </row>
    <row r="624" spans="1:17" ht="15.75" x14ac:dyDescent="0.25">
      <c r="A624" s="2">
        <v>1825</v>
      </c>
      <c r="B624" s="31">
        <v>9.8802812311988237</v>
      </c>
      <c r="C624" s="31">
        <v>2.7377326779320286</v>
      </c>
      <c r="D624" s="31">
        <v>0.50009333833092229</v>
      </c>
      <c r="E624" s="31">
        <v>0.83411651300274758</v>
      </c>
      <c r="F624" s="31">
        <v>0.91611543191776956</v>
      </c>
      <c r="G624" s="31">
        <v>6.5169499502415986</v>
      </c>
      <c r="H624" s="31">
        <v>11.808496309909314</v>
      </c>
      <c r="I624" s="31">
        <v>7.3404976630230854</v>
      </c>
      <c r="J624" s="31">
        <v>4.6869507887935935</v>
      </c>
      <c r="K624" s="31">
        <v>0.70594628957994865</v>
      </c>
      <c r="L624" s="31">
        <v>10.813275926779433</v>
      </c>
      <c r="M624" s="31">
        <v>7.9959529186777738</v>
      </c>
      <c r="N624" s="31">
        <v>8.5415484401381931</v>
      </c>
      <c r="O624" s="31">
        <v>111.34203852740414</v>
      </c>
      <c r="P624" s="31">
        <f t="shared" si="19"/>
        <v>3.5229503713440899</v>
      </c>
      <c r="Q624" s="31">
        <f t="shared" si="20"/>
        <v>1.1549677554425362</v>
      </c>
    </row>
    <row r="625" spans="1:17" ht="15.75" x14ac:dyDescent="0.25">
      <c r="A625" s="2">
        <v>1826</v>
      </c>
      <c r="B625" s="31">
        <v>10.045037782389125</v>
      </c>
      <c r="C625" s="31">
        <v>2.5209395965378651</v>
      </c>
      <c r="D625" s="31">
        <v>0.53133172366249659</v>
      </c>
      <c r="E625" s="31">
        <v>0.8787006927067833</v>
      </c>
      <c r="F625" s="31">
        <v>0.93763538457712214</v>
      </c>
      <c r="G625" s="31">
        <v>6.3687175883036691</v>
      </c>
      <c r="H625" s="31">
        <v>12.021516455377087</v>
      </c>
      <c r="I625" s="31">
        <v>7.3422066088212672</v>
      </c>
      <c r="J625" s="31">
        <v>5.1613697665368035</v>
      </c>
      <c r="K625" s="31">
        <v>0.75838520085333727</v>
      </c>
      <c r="L625" s="31">
        <v>11.123226673583593</v>
      </c>
      <c r="M625" s="31">
        <v>7.9608969853795859</v>
      </c>
      <c r="N625" s="31">
        <v>9.1754468069679724</v>
      </c>
      <c r="O625" s="31">
        <v>104.74383211794527</v>
      </c>
      <c r="P625" s="31">
        <f t="shared" si="19"/>
        <v>3.4030531993423678</v>
      </c>
      <c r="Q625" s="31">
        <f t="shared" si="20"/>
        <v>1.1572173040934242</v>
      </c>
    </row>
    <row r="626" spans="1:17" ht="15.75" x14ac:dyDescent="0.25">
      <c r="A626" s="2">
        <v>1827</v>
      </c>
      <c r="B626" s="31">
        <v>9.8392383257579841</v>
      </c>
      <c r="C626" s="31">
        <v>2.5209395965378651</v>
      </c>
      <c r="D626" s="31">
        <v>0.56010153722159217</v>
      </c>
      <c r="E626" s="31">
        <v>0.97302449587869799</v>
      </c>
      <c r="F626" s="31">
        <v>0.98984236206269072</v>
      </c>
      <c r="G626" s="31">
        <v>6.3687175883036691</v>
      </c>
      <c r="H626" s="31">
        <v>11.623461803486133</v>
      </c>
      <c r="I626" s="31">
        <v>7.1705902107709578</v>
      </c>
      <c r="J626" s="31">
        <v>4.7314161041847393</v>
      </c>
      <c r="K626" s="31">
        <v>0.482476458938363</v>
      </c>
      <c r="L626" s="31">
        <v>11.120574573828314</v>
      </c>
      <c r="M626" s="31">
        <v>7.9608969853795859</v>
      </c>
      <c r="N626" s="31">
        <v>9.1110743361027549</v>
      </c>
      <c r="O626" s="31">
        <v>119.94043178187327</v>
      </c>
      <c r="P626" s="31">
        <f t="shared" si="19"/>
        <v>3.2621993865998737</v>
      </c>
      <c r="Q626" s="31">
        <f t="shared" si="20"/>
        <v>1.1819076027347217</v>
      </c>
    </row>
    <row r="627" spans="1:17" ht="15.75" x14ac:dyDescent="0.25">
      <c r="A627" s="2">
        <v>1828</v>
      </c>
      <c r="B627" s="31">
        <v>9.7204566801433305</v>
      </c>
      <c r="C627" s="31">
        <v>2.5209395965378651</v>
      </c>
      <c r="D627" s="31">
        <v>0.44566670860384699</v>
      </c>
      <c r="E627" s="31">
        <v>0.76114344749041818</v>
      </c>
      <c r="F627" s="31">
        <v>0.76660218177524098</v>
      </c>
      <c r="G627" s="31">
        <v>5.8410238452727938</v>
      </c>
      <c r="H627" s="31">
        <v>10.993870866044636</v>
      </c>
      <c r="I627" s="31">
        <v>6.8269653753545905</v>
      </c>
      <c r="J627" s="31">
        <v>4.3523975067356657</v>
      </c>
      <c r="K627" s="31">
        <v>0.46188295154465242</v>
      </c>
      <c r="L627" s="31">
        <v>10.388363199589431</v>
      </c>
      <c r="M627" s="31">
        <v>7.9608969853795859</v>
      </c>
      <c r="N627" s="31">
        <v>9.7611959854620505</v>
      </c>
      <c r="O627" s="31">
        <v>129.32369390166505</v>
      </c>
      <c r="P627" s="31">
        <f t="shared" si="19"/>
        <v>3.1595827177395246</v>
      </c>
      <c r="Q627" s="31">
        <f t="shared" si="20"/>
        <v>1.0618550603330692</v>
      </c>
    </row>
    <row r="628" spans="1:17" ht="15.75" x14ac:dyDescent="0.25">
      <c r="A628" s="2">
        <v>1829</v>
      </c>
      <c r="B628" s="31">
        <v>10.008522432798276</v>
      </c>
      <c r="C628" s="31">
        <v>2.7994202815713245</v>
      </c>
      <c r="D628" s="31">
        <v>0.46127424374212067</v>
      </c>
      <c r="E628" s="31">
        <v>0.7316082174055667</v>
      </c>
      <c r="F628" s="31">
        <v>0.70570645956642064</v>
      </c>
      <c r="G628" s="31">
        <v>5.4663206848323123</v>
      </c>
      <c r="H628" s="31">
        <v>10.533106489758547</v>
      </c>
      <c r="I628" s="31">
        <v>7.025684436095605</v>
      </c>
      <c r="J628" s="31">
        <v>4.6421156280545084</v>
      </c>
      <c r="K628" s="31">
        <v>0.47292495780315041</v>
      </c>
      <c r="L628" s="31">
        <v>10.315757999261031</v>
      </c>
      <c r="M628" s="31">
        <v>7.465153666577014</v>
      </c>
      <c r="N628" s="31">
        <v>9.751072752063175</v>
      </c>
      <c r="O628" s="31">
        <v>120.85674141107943</v>
      </c>
      <c r="P628" s="31">
        <f t="shared" si="19"/>
        <v>3.3292486636463945</v>
      </c>
      <c r="Q628" s="31">
        <f t="shared" si="20"/>
        <v>1.0855862565602248</v>
      </c>
    </row>
    <row r="629" spans="1:17" ht="15.75" x14ac:dyDescent="0.25">
      <c r="A629" s="2">
        <v>1830</v>
      </c>
      <c r="B629" s="31">
        <v>9.6131602981395829</v>
      </c>
      <c r="C629" s="31">
        <v>2.8098147535028972</v>
      </c>
      <c r="D629" s="31">
        <v>0.48809829302196628</v>
      </c>
      <c r="E629" s="31">
        <v>0.7225098588565847</v>
      </c>
      <c r="F629" s="31">
        <v>0.74679926102699246</v>
      </c>
      <c r="G629" s="31">
        <v>4.5507731030010259</v>
      </c>
      <c r="H629" s="31">
        <v>10.24356134429671</v>
      </c>
      <c r="I629" s="31">
        <v>6.0130535027578782</v>
      </c>
      <c r="J629" s="31">
        <v>5.2012930982327115</v>
      </c>
      <c r="K629" s="31">
        <v>0.44798016174299121</v>
      </c>
      <c r="L629" s="31">
        <v>10.335325419128759</v>
      </c>
      <c r="M629" s="31">
        <v>6.9736316363733124</v>
      </c>
      <c r="N629" s="31">
        <v>9.5730164618560316</v>
      </c>
      <c r="O629" s="31">
        <v>111.7848385927788</v>
      </c>
      <c r="P629" s="31">
        <f t="shared" si="19"/>
        <v>3.2450046110280111</v>
      </c>
      <c r="Q629" s="31">
        <f t="shared" si="20"/>
        <v>1.087405201182021</v>
      </c>
    </row>
    <row r="630" spans="1:17" ht="15.75" x14ac:dyDescent="0.25">
      <c r="A630" s="2">
        <v>1831</v>
      </c>
      <c r="B630" s="31">
        <v>10.107000306544041</v>
      </c>
      <c r="C630" s="31">
        <v>2.6760140509551404</v>
      </c>
      <c r="D630" s="31">
        <v>0.50177362161997585</v>
      </c>
      <c r="E630" s="31">
        <v>0.80570259169970704</v>
      </c>
      <c r="F630" s="31">
        <v>0.79482715942057303</v>
      </c>
      <c r="G630" s="32">
        <f>C630*'Sources &amp; Notes'!$P$90</f>
        <v>6.3192181019795068</v>
      </c>
      <c r="H630" s="31">
        <v>11.278413691699397</v>
      </c>
      <c r="I630" s="31">
        <v>6.2076658095122816</v>
      </c>
      <c r="J630" s="31">
        <v>4.2841515455852344</v>
      </c>
      <c r="K630" s="32">
        <f>C630*'Sources &amp; Notes'!$P$94</f>
        <v>0.59232865974039839</v>
      </c>
      <c r="L630" s="31">
        <v>10.454577691229225</v>
      </c>
      <c r="M630" s="32">
        <f>C630*'Sources &amp; Notes'!$P$96</f>
        <v>8.5166914254936898</v>
      </c>
      <c r="N630" s="31">
        <v>9.8724457086353308</v>
      </c>
      <c r="O630" s="31">
        <v>107.4649984772261</v>
      </c>
      <c r="P630" s="31">
        <f t="shared" si="19"/>
        <v>3.3765421886717188</v>
      </c>
      <c r="Q630" s="31">
        <f t="shared" si="20"/>
        <v>1.1303984327596319</v>
      </c>
    </row>
    <row r="631" spans="1:17" ht="15.75" x14ac:dyDescent="0.25">
      <c r="A631" s="2">
        <v>1832</v>
      </c>
      <c r="B631" s="31">
        <v>10.548160084309222</v>
      </c>
      <c r="C631" s="31">
        <v>2.6760140509551404</v>
      </c>
      <c r="D631" s="31">
        <v>0.42474892376145829</v>
      </c>
      <c r="E631" s="31">
        <v>0.78400848514615051</v>
      </c>
      <c r="F631" s="31">
        <v>0.7783185153678206</v>
      </c>
      <c r="G631" s="32">
        <f>C631*'Sources &amp; Notes'!$P$90</f>
        <v>6.3192181019795068</v>
      </c>
      <c r="H631" s="31">
        <v>10.977500485832232</v>
      </c>
      <c r="I631" s="31">
        <v>6.4903737061533775</v>
      </c>
      <c r="J631" s="31">
        <v>5.2025229387023604</v>
      </c>
      <c r="K631" s="32">
        <f>C631*'Sources &amp; Notes'!$P$94</f>
        <v>0.59232865974039839</v>
      </c>
      <c r="L631" s="31">
        <v>10.896624918344969</v>
      </c>
      <c r="M631" s="32">
        <f>C631*'Sources &amp; Notes'!$P$96</f>
        <v>8.5166914254936898</v>
      </c>
      <c r="N631" s="31">
        <v>12.602192120095046</v>
      </c>
      <c r="O631" s="31">
        <v>105.45869510780295</v>
      </c>
      <c r="P631" s="31">
        <f t="shared" si="19"/>
        <v>3.4099647833342086</v>
      </c>
      <c r="Q631" s="31">
        <f t="shared" si="20"/>
        <v>1.0977192160298443</v>
      </c>
    </row>
    <row r="632" spans="1:17" ht="15.75" x14ac:dyDescent="0.25">
      <c r="A632" s="2">
        <v>1833</v>
      </c>
      <c r="B632" s="31">
        <v>9.8199851277916803</v>
      </c>
      <c r="C632" s="31">
        <v>2.2770138566627791</v>
      </c>
      <c r="D632" s="31">
        <v>0.36876677181024037</v>
      </c>
      <c r="E632" s="31">
        <v>0.68231266505443211</v>
      </c>
      <c r="F632" s="31">
        <v>0.71195948446023938</v>
      </c>
      <c r="G632" s="32">
        <f>C632*'Sources &amp; Notes'!$P$90</f>
        <v>5.3770073353485595</v>
      </c>
      <c r="H632" s="31">
        <v>10.458383760291568</v>
      </c>
      <c r="I632" s="31">
        <v>5.8674567268751741</v>
      </c>
      <c r="J632" s="31">
        <v>4.4074524694137232</v>
      </c>
      <c r="K632" s="32">
        <f>C632*'Sources &amp; Notes'!$P$94</f>
        <v>0.50401101797129144</v>
      </c>
      <c r="L632" s="31">
        <v>10.378602798570823</v>
      </c>
      <c r="M632" s="32">
        <f>C632*'Sources &amp; Notes'!$P$96</f>
        <v>7.2468320492743548</v>
      </c>
      <c r="N632" s="31">
        <v>10.210452386496877</v>
      </c>
      <c r="O632" s="31">
        <v>79.808540572782846</v>
      </c>
      <c r="P632" s="31">
        <f t="shared" si="19"/>
        <v>2.9382663798706155</v>
      </c>
      <c r="Q632" s="31">
        <f t="shared" si="20"/>
        <v>0.96607206118619771</v>
      </c>
    </row>
    <row r="633" spans="1:17" ht="15.75" x14ac:dyDescent="0.25">
      <c r="A633" s="2">
        <v>1834</v>
      </c>
      <c r="B633" s="31">
        <v>9.3499500526919324</v>
      </c>
      <c r="C633" s="31">
        <v>2.1162555331015414</v>
      </c>
      <c r="D633" s="31">
        <v>0.41481547505973859</v>
      </c>
      <c r="E633" s="31">
        <v>0.69670731354446913</v>
      </c>
      <c r="F633" s="31">
        <v>0.73037667877969648</v>
      </c>
      <c r="G633" s="32">
        <f>C633*'Sources &amp; Notes'!$P$90</f>
        <v>4.9973879129731564</v>
      </c>
      <c r="H633" s="31">
        <v>9.7069519425851958</v>
      </c>
      <c r="I633" s="31">
        <v>5.7882770106883186</v>
      </c>
      <c r="J633" s="31">
        <v>4.8968260221413953</v>
      </c>
      <c r="K633" s="32">
        <f>C633*'Sources &amp; Notes'!$P$94</f>
        <v>0.46842758659762052</v>
      </c>
      <c r="L633" s="31">
        <v>10.271516303188619</v>
      </c>
      <c r="M633" s="32">
        <f>C633*'Sources &amp; Notes'!$P$96</f>
        <v>6.7352020616208685</v>
      </c>
      <c r="N633" s="31">
        <v>9.9780964216577193</v>
      </c>
      <c r="O633" s="31">
        <v>86.821381058780545</v>
      </c>
      <c r="P633" s="31">
        <f t="shared" si="19"/>
        <v>2.7663143400799308</v>
      </c>
      <c r="Q633" s="31">
        <f t="shared" si="20"/>
        <v>0.95908379702117807</v>
      </c>
    </row>
    <row r="634" spans="1:17" ht="15.75" x14ac:dyDescent="0.25">
      <c r="A634" s="2">
        <v>1835</v>
      </c>
      <c r="B634" s="31">
        <v>9.095737050778391</v>
      </c>
      <c r="C634" s="31">
        <v>1.8594795017945873</v>
      </c>
      <c r="D634" s="31">
        <v>0.43779975672645705</v>
      </c>
      <c r="E634" s="31">
        <v>0.74001706435075898</v>
      </c>
      <c r="F634" s="31">
        <v>0.71193331325429476</v>
      </c>
      <c r="G634" s="32">
        <f>C634*'Sources &amp; Notes'!$P$90</f>
        <v>4.3910294580875391</v>
      </c>
      <c r="H634" s="31">
        <v>9.6654934855970378</v>
      </c>
      <c r="I634" s="31">
        <v>5.9097735459367113</v>
      </c>
      <c r="J634" s="31">
        <v>4.6060197585388503</v>
      </c>
      <c r="K634" s="32">
        <f>C634*'Sources &amp; Notes'!$P$94</f>
        <v>0.41159088859029141</v>
      </c>
      <c r="L634" s="31">
        <v>10.297493369679998</v>
      </c>
      <c r="M634" s="32">
        <f>C634*'Sources &amp; Notes'!$P$96</f>
        <v>5.9179857905315298</v>
      </c>
      <c r="N634" s="31">
        <v>8.1072050552811898</v>
      </c>
      <c r="O634" s="31">
        <v>77.899595738593717</v>
      </c>
      <c r="P634" s="31">
        <f t="shared" si="19"/>
        <v>2.4890215232661999</v>
      </c>
      <c r="Q634" s="31">
        <f t="shared" si="20"/>
        <v>0.92440813307818803</v>
      </c>
    </row>
    <row r="635" spans="1:17" ht="15.75" x14ac:dyDescent="0.25">
      <c r="A635" s="2">
        <v>1836</v>
      </c>
      <c r="B635" s="31">
        <v>9.0678326797729252</v>
      </c>
      <c r="C635" s="31">
        <v>2.114051100254561</v>
      </c>
      <c r="D635" s="31">
        <v>0.45672847255745824</v>
      </c>
      <c r="E635" s="31">
        <v>0.7445951730525443</v>
      </c>
      <c r="F635" s="31">
        <v>0.71213227867561746</v>
      </c>
      <c r="G635" s="32">
        <f>C635*'Sources &amp; Notes'!$P$90</f>
        <v>4.99218230056381</v>
      </c>
      <c r="H635" s="31">
        <v>10.914821141065987</v>
      </c>
      <c r="I635" s="31">
        <v>6.5234341443405359</v>
      </c>
      <c r="J635" s="31">
        <v>4.1557068080277517</v>
      </c>
      <c r="K635" s="32">
        <f>C635*'Sources &amp; Notes'!$P$94</f>
        <v>0.46793964119491477</v>
      </c>
      <c r="L635" s="31">
        <v>10.48478266963849</v>
      </c>
      <c r="M635" s="32">
        <f>C635*'Sources &amp; Notes'!$P$96</f>
        <v>6.7281862261400143</v>
      </c>
      <c r="N635" s="31">
        <v>9.3867358430805705</v>
      </c>
      <c r="O635" s="31">
        <v>79.848348851430288</v>
      </c>
      <c r="P635" s="31">
        <f t="shared" si="19"/>
        <v>2.7837531804701126</v>
      </c>
      <c r="Q635" s="31">
        <f t="shared" si="20"/>
        <v>0.99522070812712482</v>
      </c>
    </row>
    <row r="636" spans="1:17" ht="15.75" x14ac:dyDescent="0.25">
      <c r="A636" s="2">
        <v>1837</v>
      </c>
      <c r="B636" s="31">
        <v>9.6474374015680056</v>
      </c>
      <c r="C636" s="31">
        <v>2.2626779876806422</v>
      </c>
      <c r="D636" s="31">
        <v>0.46004076607318506</v>
      </c>
      <c r="E636" s="31">
        <v>0.83968323867638561</v>
      </c>
      <c r="F636" s="31">
        <v>0.75661741085687417</v>
      </c>
      <c r="G636" s="32">
        <f>C636*'Sources &amp; Notes'!$P$90</f>
        <v>5.3431541936779494</v>
      </c>
      <c r="H636" s="31">
        <v>12.085938246665473</v>
      </c>
      <c r="I636" s="31">
        <v>7.0617224273034669</v>
      </c>
      <c r="J636" s="31">
        <v>5.0942556875726099</v>
      </c>
      <c r="K636" s="32">
        <f>C636*'Sources &amp; Notes'!$P$94</f>
        <v>0.50083781114251102</v>
      </c>
      <c r="L636" s="31">
        <v>11.409495890136061</v>
      </c>
      <c r="M636" s="32">
        <f>C636*'Sources &amp; Notes'!$P$96</f>
        <v>7.2012066638644434</v>
      </c>
      <c r="N636" s="31">
        <v>11.150347433018972</v>
      </c>
      <c r="O636" s="31">
        <v>81.606934616973575</v>
      </c>
      <c r="P636" s="31">
        <f t="shared" si="19"/>
        <v>3.0071025695164266</v>
      </c>
      <c r="Q636" s="31">
        <f t="shared" si="20"/>
        <v>1.0621145451312746</v>
      </c>
    </row>
    <row r="637" spans="1:17" ht="15.75" x14ac:dyDescent="0.25">
      <c r="A637" s="2">
        <v>1838</v>
      </c>
      <c r="B637" s="31">
        <v>9.7652753304409554</v>
      </c>
      <c r="C637" s="31">
        <v>2.6647702944385219</v>
      </c>
      <c r="D637" s="31">
        <v>0.44743735593751477</v>
      </c>
      <c r="E637" s="31">
        <v>0.74144290377388766</v>
      </c>
      <c r="F637" s="31">
        <v>0.74125163617929457</v>
      </c>
      <c r="G637" s="32">
        <f>C637*'Sources &amp; Notes'!$P$90</f>
        <v>6.2926667654165662</v>
      </c>
      <c r="H637" s="31">
        <v>11.820367255286657</v>
      </c>
      <c r="I637" s="31">
        <v>7.0552458008129744</v>
      </c>
      <c r="J637" s="31">
        <v>4.9279446917179976</v>
      </c>
      <c r="K637" s="32">
        <f>C637*'Sources &amp; Notes'!$P$94</f>
        <v>0.5898398838591361</v>
      </c>
      <c r="L637" s="31">
        <v>11.607813108497188</v>
      </c>
      <c r="M637" s="32">
        <f>C637*'Sources &amp; Notes'!$P$96</f>
        <v>8.4809070077395123</v>
      </c>
      <c r="N637" s="31">
        <v>10.917380832693041</v>
      </c>
      <c r="O637" s="31">
        <v>77.508272696983013</v>
      </c>
      <c r="P637" s="31">
        <f t="shared" si="19"/>
        <v>3.4072783825889261</v>
      </c>
      <c r="Q637" s="31">
        <f t="shared" si="20"/>
        <v>1.1124615747344395</v>
      </c>
    </row>
    <row r="638" spans="1:17" ht="15.75" x14ac:dyDescent="0.25">
      <c r="A638" s="2">
        <v>1839</v>
      </c>
      <c r="B638" s="31">
        <v>9.9979760127902697</v>
      </c>
      <c r="C638" s="31">
        <v>2.6261504350988334</v>
      </c>
      <c r="D638" s="31">
        <v>0.50893100405051594</v>
      </c>
      <c r="E638" s="31">
        <v>0.79410847622711012</v>
      </c>
      <c r="F638" s="31">
        <v>0.76633780547904351</v>
      </c>
      <c r="G638" s="32">
        <f>C638*'Sources &amp; Notes'!$P$90</f>
        <v>6.2014686963525589</v>
      </c>
      <c r="H638" s="31">
        <v>11.686636346261475</v>
      </c>
      <c r="I638" s="31">
        <v>6.8379798166434265</v>
      </c>
      <c r="J638" s="31">
        <v>5.0821932833850623</v>
      </c>
      <c r="K638" s="32">
        <f>C638*'Sources &amp; Notes'!$P$94</f>
        <v>0.58129147974523565</v>
      </c>
      <c r="L638" s="31">
        <v>9.7213872495356384</v>
      </c>
      <c r="M638" s="32">
        <f>C638*'Sources &amp; Notes'!$P$96</f>
        <v>8.3579953119751735</v>
      </c>
      <c r="N638" s="31">
        <v>10.063711220871841</v>
      </c>
      <c r="O638" s="31">
        <v>72.010690657976539</v>
      </c>
      <c r="P638" s="31">
        <f t="shared" si="19"/>
        <v>3.3380518325640312</v>
      </c>
      <c r="Q638" s="31">
        <f t="shared" si="20"/>
        <v>1.116692291715037</v>
      </c>
    </row>
    <row r="639" spans="1:17" ht="15.75" x14ac:dyDescent="0.25">
      <c r="A639" s="2">
        <v>1840</v>
      </c>
      <c r="B639" s="31">
        <v>10.241458080783115</v>
      </c>
      <c r="C639" s="31">
        <v>2.6261504350988334</v>
      </c>
      <c r="D639" s="31">
        <v>0.50668665841279215</v>
      </c>
      <c r="E639" s="31">
        <v>0.87915252021621637</v>
      </c>
      <c r="F639" s="31">
        <v>0.86182514170612201</v>
      </c>
      <c r="G639" s="32">
        <f>C639*'Sources &amp; Notes'!$P$90</f>
        <v>6.2014686963525589</v>
      </c>
      <c r="H639" s="31">
        <v>11.673570124355825</v>
      </c>
      <c r="I639" s="31">
        <v>7.2042178424664129</v>
      </c>
      <c r="J639" s="32">
        <f>AVERAGE(J638,J640)</f>
        <v>4.6962827110985437</v>
      </c>
      <c r="K639" s="32">
        <f>C639*'Sources &amp; Notes'!$P$94</f>
        <v>0.58129147974523565</v>
      </c>
      <c r="L639" s="31">
        <v>11.864949762926614</v>
      </c>
      <c r="M639" s="32">
        <f>C639*'Sources &amp; Notes'!$P$96</f>
        <v>8.3579953119751735</v>
      </c>
      <c r="N639" s="31">
        <v>9.5292339522039828</v>
      </c>
      <c r="O639" s="31">
        <v>76.336936417118068</v>
      </c>
      <c r="P639" s="31">
        <f t="shared" si="19"/>
        <v>3.3769181388320715</v>
      </c>
      <c r="Q639" s="31">
        <f t="shared" si="20"/>
        <v>1.1578837906947095</v>
      </c>
    </row>
    <row r="640" spans="1:17" ht="15.75" x14ac:dyDescent="0.25">
      <c r="A640" s="2">
        <v>1841</v>
      </c>
      <c r="B640" s="31">
        <v>10.280768357447247</v>
      </c>
      <c r="C640" s="31">
        <v>2.375832662096697</v>
      </c>
      <c r="D640" s="31">
        <v>0.44314710562089454</v>
      </c>
      <c r="E640" s="31">
        <v>0.82903419123673916</v>
      </c>
      <c r="F640" s="31">
        <v>0.78366403227016601</v>
      </c>
      <c r="G640" s="32">
        <f>C640*'Sources &amp; Notes'!$P$90</f>
        <v>5.6103609621320656</v>
      </c>
      <c r="H640" s="31">
        <v>12.339238698406993</v>
      </c>
      <c r="I640" s="31">
        <v>7.3303969306614771</v>
      </c>
      <c r="J640" s="31">
        <v>4.310372138812026</v>
      </c>
      <c r="K640" s="32">
        <f>C640*'Sources &amp; Notes'!$P$94</f>
        <v>0.52588430019823929</v>
      </c>
      <c r="L640" s="31">
        <v>9.4749517236180694</v>
      </c>
      <c r="M640" s="32">
        <f>C640*'Sources &amp; Notes'!$P$96</f>
        <v>7.5613331157452812</v>
      </c>
      <c r="N640" s="31">
        <v>12.216974432821063</v>
      </c>
      <c r="O640" s="31">
        <v>83.173843363066993</v>
      </c>
      <c r="P640" s="31">
        <f t="shared" ref="P640:P703" si="21">(C640*C$7+E640*E$7+F640*F$7+G640*G$7+H640*H$7+I640*I$7+J640*J$7+K640*K$7+L640*L$7+M640*M$7+N640*N$7)/365</f>
        <v>3.1037393964438955</v>
      </c>
      <c r="Q640" s="31">
        <f t="shared" ref="Q640:Q703" si="22">(C640*C$6+D640*D$6+E640*E$6+F640*F$6+G640*G$6+H640*H$6+L640*L$6+M640*M$6+N640*N$6)/365</f>
        <v>1.0523732335750111</v>
      </c>
    </row>
    <row r="641" spans="1:17" ht="15.75" x14ac:dyDescent="0.25">
      <c r="A641" s="2">
        <v>1842</v>
      </c>
      <c r="B641" s="31">
        <v>10.324026638662266</v>
      </c>
      <c r="C641" s="31">
        <v>2.5341937479392214</v>
      </c>
      <c r="D641" s="31">
        <v>0.38359205983859651</v>
      </c>
      <c r="E641" s="31">
        <v>0.74612359257904581</v>
      </c>
      <c r="F641" s="31">
        <v>0.68983901596861963</v>
      </c>
      <c r="G641" s="32">
        <f>C641*'Sources &amp; Notes'!$P$90</f>
        <v>5.9843194770165553</v>
      </c>
      <c r="H641" s="31">
        <v>11.544350518526571</v>
      </c>
      <c r="I641" s="31">
        <v>6.8721123114953091</v>
      </c>
      <c r="J641" s="31">
        <v>4.032974146743368</v>
      </c>
      <c r="K641" s="32">
        <f>C641*'Sources &amp; Notes'!$P$94</f>
        <v>0.56093710931882523</v>
      </c>
      <c r="L641" s="31">
        <v>8.5006830387286403</v>
      </c>
      <c r="M641" s="32">
        <f>C641*'Sources &amp; Notes'!$P$96</f>
        <v>8.0653336464769882</v>
      </c>
      <c r="N641" s="31">
        <v>10.907320764985093</v>
      </c>
      <c r="O641" s="31">
        <v>80.422241836571146</v>
      </c>
      <c r="P641" s="31">
        <f t="shared" si="21"/>
        <v>3.2100092493334316</v>
      </c>
      <c r="Q641" s="31">
        <f t="shared" si="22"/>
        <v>1.0064165439847839</v>
      </c>
    </row>
    <row r="642" spans="1:17" ht="15.75" x14ac:dyDescent="0.25">
      <c r="A642" s="2">
        <v>1843</v>
      </c>
      <c r="B642" s="31">
        <v>9.9376205217696665</v>
      </c>
      <c r="C642" s="31">
        <v>2.0091298735259815</v>
      </c>
      <c r="D642" s="31">
        <v>0.36711288506614509</v>
      </c>
      <c r="E642" s="31">
        <v>0.59341085818487416</v>
      </c>
      <c r="F642" s="31">
        <v>0.62032343163356063</v>
      </c>
      <c r="G642" s="32">
        <f>C642*'Sources &amp; Notes'!$P$90</f>
        <v>4.7444182370722583</v>
      </c>
      <c r="H642" s="31">
        <v>10.423469334452552</v>
      </c>
      <c r="I642" s="31">
        <v>6.5009106927377198</v>
      </c>
      <c r="J642" s="31">
        <v>3.0382231402838298</v>
      </c>
      <c r="K642" s="32">
        <f>C642*'Sources &amp; Notes'!$P$94</f>
        <v>0.44471560409231592</v>
      </c>
      <c r="L642" s="31">
        <v>7.7587424335512942</v>
      </c>
      <c r="M642" s="32">
        <f>C642*'Sources &amp; Notes'!$P$96</f>
        <v>6.3942635728891357</v>
      </c>
      <c r="N642" s="31">
        <v>10.319496182875996</v>
      </c>
      <c r="O642" s="31">
        <v>81.775077688426819</v>
      </c>
      <c r="P642" s="31">
        <f t="shared" si="21"/>
        <v>2.6073740257818532</v>
      </c>
      <c r="Q642" s="31">
        <f t="shared" si="22"/>
        <v>0.86955116223124163</v>
      </c>
    </row>
    <row r="643" spans="1:17" ht="15.75" x14ac:dyDescent="0.25">
      <c r="A643" s="2">
        <v>1844</v>
      </c>
      <c r="B643" s="31">
        <v>9.9918300050475999</v>
      </c>
      <c r="C643" s="31">
        <v>2.2650547502727436</v>
      </c>
      <c r="D643" s="31">
        <v>0.41124763083853383</v>
      </c>
      <c r="E643" s="31">
        <v>0.67966168862113374</v>
      </c>
      <c r="F643" s="31">
        <v>0.61718027284116717</v>
      </c>
      <c r="G643" s="32">
        <f>C643*'Sources &amp; Notes'!$P$90</f>
        <v>5.3487667506040815</v>
      </c>
      <c r="H643" s="31">
        <v>9.9274940250289969</v>
      </c>
      <c r="I643" s="31">
        <v>6.0578649853238815</v>
      </c>
      <c r="J643" s="31">
        <v>3.3681108309715855</v>
      </c>
      <c r="K643" s="32">
        <f>C643*'Sources &amp; Notes'!$P$94</f>
        <v>0.50136390128026576</v>
      </c>
      <c r="L643" s="31">
        <v>7.2390965682412434</v>
      </c>
      <c r="M643" s="32">
        <f>C643*'Sources &amp; Notes'!$P$96</f>
        <v>7.2087709565785856</v>
      </c>
      <c r="N643" s="31">
        <v>9.1320946298768355</v>
      </c>
      <c r="O643" s="31">
        <v>73.507664165248087</v>
      </c>
      <c r="P643" s="31">
        <f t="shared" si="21"/>
        <v>2.851162500063142</v>
      </c>
      <c r="Q643" s="31">
        <f t="shared" si="22"/>
        <v>0.9283231457983373</v>
      </c>
    </row>
    <row r="644" spans="1:17" ht="15.75" x14ac:dyDescent="0.25">
      <c r="A644" s="2">
        <v>1845</v>
      </c>
      <c r="B644" s="31">
        <v>10.063689050398887</v>
      </c>
      <c r="C644" s="31">
        <v>2.0070105382163552</v>
      </c>
      <c r="D644" s="31">
        <v>0.45090135200178616</v>
      </c>
      <c r="E644" s="31">
        <v>0.77487071828654475</v>
      </c>
      <c r="F644" s="31">
        <v>0.7122266577747921</v>
      </c>
      <c r="G644" s="32">
        <f>C644*'Sources &amp; Notes'!$P$90</f>
        <v>4.7394135764846297</v>
      </c>
      <c r="H644" s="31">
        <v>10.991773450317373</v>
      </c>
      <c r="I644" s="31">
        <v>6.7027404693280239</v>
      </c>
      <c r="J644" s="31">
        <v>3.6690986982111697</v>
      </c>
      <c r="K644" s="32">
        <f>C644*'Sources &amp; Notes'!$P$94</f>
        <v>0.44424649480529876</v>
      </c>
      <c r="L644" s="31">
        <v>7.9594305464732704</v>
      </c>
      <c r="M644" s="32">
        <f>C644*'Sources &amp; Notes'!$P$96</f>
        <v>6.3875185691202665</v>
      </c>
      <c r="N644" s="31">
        <v>10.315216485537212</v>
      </c>
      <c r="O644" s="31">
        <v>101.46538621719165</v>
      </c>
      <c r="P644" s="31">
        <f t="shared" si="21"/>
        <v>2.645849598347874</v>
      </c>
      <c r="Q644" s="31">
        <f t="shared" si="22"/>
        <v>0.94599401337622135</v>
      </c>
    </row>
    <row r="645" spans="1:17" ht="15.75" x14ac:dyDescent="0.25">
      <c r="A645" s="2">
        <v>1846</v>
      </c>
      <c r="B645" s="31">
        <v>10.252423181743271</v>
      </c>
      <c r="C645" s="31">
        <v>2.2722150919490538</v>
      </c>
      <c r="D645" s="31">
        <v>0.47364062888439012</v>
      </c>
      <c r="E645" s="31">
        <v>0.79252058777626899</v>
      </c>
      <c r="F645" s="31">
        <v>0.75654384078735959</v>
      </c>
      <c r="G645" s="32">
        <f>C645*'Sources &amp; Notes'!$P$90</f>
        <v>5.3656753915438209</v>
      </c>
      <c r="H645" s="31">
        <v>10.852043553638701</v>
      </c>
      <c r="I645" s="31">
        <v>6.5593581251862112</v>
      </c>
      <c r="J645" s="31">
        <v>3.4975066501031873</v>
      </c>
      <c r="K645" s="32">
        <f>C645*'Sources &amp; Notes'!$P$94</f>
        <v>0.50294882404511376</v>
      </c>
      <c r="L645" s="31">
        <v>6.7868420245343746</v>
      </c>
      <c r="M645" s="32">
        <f>C645*'Sources &amp; Notes'!$P$96</f>
        <v>7.2315594843654525</v>
      </c>
      <c r="N645" s="31">
        <v>11.025749678914485</v>
      </c>
      <c r="O645" s="31">
        <v>70.22841499809519</v>
      </c>
      <c r="P645" s="31">
        <f t="shared" si="21"/>
        <v>2.9056309191590137</v>
      </c>
      <c r="Q645" s="31">
        <f t="shared" si="22"/>
        <v>0.99340591247373922</v>
      </c>
    </row>
    <row r="646" spans="1:17" ht="15.75" x14ac:dyDescent="0.25">
      <c r="A646" s="2">
        <v>1847</v>
      </c>
      <c r="B646" s="31">
        <v>10.569334617484307</v>
      </c>
      <c r="C646" s="31">
        <v>3.0548591815196793</v>
      </c>
      <c r="D646" s="31">
        <v>0.57061494457284934</v>
      </c>
      <c r="E646" s="31">
        <v>0.98715023918209033</v>
      </c>
      <c r="F646" s="31">
        <v>0.89418818060145699</v>
      </c>
      <c r="G646" s="32">
        <f>C646*'Sources &amp; Notes'!$P$90</f>
        <v>7.2138341097152434</v>
      </c>
      <c r="H646" s="31">
        <v>11.070037900133173</v>
      </c>
      <c r="I646" s="31">
        <v>6.5604979926176465</v>
      </c>
      <c r="J646" s="31">
        <v>3.4345952621816944</v>
      </c>
      <c r="K646" s="32">
        <f>C646*'Sources &amp; Notes'!$P$94</f>
        <v>0.6761850312554788</v>
      </c>
      <c r="L646" s="31">
        <v>6.8689036163758095</v>
      </c>
      <c r="M646" s="32">
        <f>C646*'Sources &amp; Notes'!$P$96</f>
        <v>9.7224052273017989</v>
      </c>
      <c r="N646" s="31">
        <v>11.835508162349745</v>
      </c>
      <c r="O646" s="31">
        <v>78.338702319131087</v>
      </c>
      <c r="P646" s="31">
        <f t="shared" si="21"/>
        <v>3.7425615622782984</v>
      </c>
      <c r="Q646" s="31">
        <f t="shared" si="22"/>
        <v>1.2115249455793364</v>
      </c>
    </row>
    <row r="647" spans="1:17" ht="15.75" x14ac:dyDescent="0.25">
      <c r="A647" s="2">
        <v>1848</v>
      </c>
      <c r="B647" s="31">
        <v>10.35970179809069</v>
      </c>
      <c r="C647" s="31">
        <v>1.9985777208288915</v>
      </c>
      <c r="D647" s="31">
        <v>0.40943748672116831</v>
      </c>
      <c r="E647" s="31">
        <v>0.78349278299073499</v>
      </c>
      <c r="F647" s="31">
        <v>0.83821853701406823</v>
      </c>
      <c r="G647" s="32">
        <f>C647*'Sources &amp; Notes'!$P$90</f>
        <v>4.7195000740624256</v>
      </c>
      <c r="H647" s="31">
        <v>11.126145344177083</v>
      </c>
      <c r="I647" s="31">
        <v>6.342424561082888</v>
      </c>
      <c r="J647" s="31">
        <v>3.4282217817620699</v>
      </c>
      <c r="K647" s="32">
        <f>C647*'Sources &amp; Notes'!$P$94</f>
        <v>0.44237991289435213</v>
      </c>
      <c r="L647" s="31">
        <v>7.6019219850922894</v>
      </c>
      <c r="M647" s="32">
        <f>C647*'Sources &amp; Notes'!$P$96</f>
        <v>6.3606802558046347</v>
      </c>
      <c r="N647" s="31">
        <v>10.800298622055172</v>
      </c>
      <c r="O647" s="31">
        <v>69.554899945506591</v>
      </c>
      <c r="P647" s="31">
        <f t="shared" si="21"/>
        <v>2.6392550209545043</v>
      </c>
      <c r="Q647" s="31">
        <f t="shared" si="22"/>
        <v>0.93073379524166056</v>
      </c>
    </row>
    <row r="648" spans="1:17" ht="15.75" x14ac:dyDescent="0.25">
      <c r="A648" s="2">
        <v>1849</v>
      </c>
      <c r="B648" s="31">
        <v>9.8470242421976533</v>
      </c>
      <c r="C648" s="31">
        <v>1.8575344395542166</v>
      </c>
      <c r="D648" s="31">
        <v>0.34719725746910329</v>
      </c>
      <c r="E648" s="31">
        <v>0.66249810680962706</v>
      </c>
      <c r="F648" s="31">
        <v>0.67917219766192605</v>
      </c>
      <c r="G648" s="32">
        <f>C648*'Sources &amp; Notes'!$P$90</f>
        <v>4.3864363310393308</v>
      </c>
      <c r="H648" s="31">
        <v>9.8937735480607873</v>
      </c>
      <c r="I648" s="31">
        <v>6.1639325074683304</v>
      </c>
      <c r="J648" s="31">
        <v>2.8868142124938236</v>
      </c>
      <c r="K648" s="32">
        <f>C648*'Sources &amp; Notes'!$P$94</f>
        <v>0.4111603541880004</v>
      </c>
      <c r="L648" s="31">
        <v>6.8967891160464028</v>
      </c>
      <c r="M648" s="32">
        <f>C648*'Sources &amp; Notes'!$P$96</f>
        <v>5.911795428825954</v>
      </c>
      <c r="N648" s="31">
        <v>9.9985255151603347</v>
      </c>
      <c r="O648" s="31">
        <v>65.277878895357077</v>
      </c>
      <c r="P648" s="31">
        <f t="shared" si="21"/>
        <v>2.4325177075201485</v>
      </c>
      <c r="Q648" s="31">
        <f t="shared" si="22"/>
        <v>0.82656095203627133</v>
      </c>
    </row>
    <row r="649" spans="1:17" ht="15.75" x14ac:dyDescent="0.25">
      <c r="A649" s="2">
        <v>1850</v>
      </c>
      <c r="B649" s="31">
        <v>8.9126890756648915</v>
      </c>
      <c r="C649" s="31">
        <v>1.7818744965725226</v>
      </c>
      <c r="D649" s="31">
        <v>0.32421432103621878</v>
      </c>
      <c r="E649" s="31">
        <v>0.60078155439389336</v>
      </c>
      <c r="F649" s="31">
        <v>0.54722190591006115</v>
      </c>
      <c r="G649" s="32">
        <f>C649*'Sources &amp; Notes'!$P$90</f>
        <v>4.207770721599049</v>
      </c>
      <c r="H649" s="31">
        <v>8.5894982450068706</v>
      </c>
      <c r="I649" s="31">
        <v>5.8475786288142038</v>
      </c>
      <c r="J649" s="31">
        <v>2.9933113319775964</v>
      </c>
      <c r="K649" s="32">
        <f>C649*'Sources &amp; Notes'!$P$94</f>
        <v>0.39441322514867944</v>
      </c>
      <c r="L649" s="31">
        <v>6.9580596935858621</v>
      </c>
      <c r="M649" s="32">
        <f>C649*'Sources &amp; Notes'!$P$96</f>
        <v>5.6709998368089609</v>
      </c>
      <c r="N649" s="32">
        <f>AVERAGE(N648,N650)</f>
        <v>8.7856411417582141</v>
      </c>
      <c r="O649" s="31">
        <v>64.838263535149864</v>
      </c>
      <c r="P649" s="31">
        <f t="shared" si="21"/>
        <v>2.3113738570581721</v>
      </c>
      <c r="Q649" s="31">
        <f t="shared" si="22"/>
        <v>0.77077588359334825</v>
      </c>
    </row>
    <row r="650" spans="1:17" ht="15.75" x14ac:dyDescent="0.25">
      <c r="A650" s="2">
        <v>1851</v>
      </c>
      <c r="B650" s="31">
        <v>9.0241637428942738</v>
      </c>
      <c r="C650" s="31">
        <v>1.7544891303342154</v>
      </c>
      <c r="D650" s="31">
        <v>0.36094970289664169</v>
      </c>
      <c r="E650" s="31">
        <v>0.57557022089938192</v>
      </c>
      <c r="F650" s="31">
        <v>0.51211296625515834</v>
      </c>
      <c r="G650" s="32">
        <f>C650*'Sources &amp; Notes'!$P$90</f>
        <v>4.1431021141974238</v>
      </c>
      <c r="H650" s="31">
        <v>9.065755311324148</v>
      </c>
      <c r="I650" s="31">
        <v>5.3087558555128718</v>
      </c>
      <c r="J650" s="31">
        <v>3.1045819951490112</v>
      </c>
      <c r="K650" s="32">
        <f>C650*'Sources &amp; Notes'!$P$94</f>
        <v>0.38835154648348452</v>
      </c>
      <c r="L650" s="31">
        <v>7.0778946347173424</v>
      </c>
      <c r="M650" s="32">
        <f>C650*'Sources &amp; Notes'!$P$96</f>
        <v>5.5838430770219381</v>
      </c>
      <c r="N650" s="31">
        <v>7.5727567683560926</v>
      </c>
      <c r="O650" s="31">
        <v>61.378877138908486</v>
      </c>
      <c r="P650" s="31">
        <f t="shared" si="21"/>
        <v>2.2723761597766576</v>
      </c>
      <c r="Q650" s="31">
        <f t="shared" si="22"/>
        <v>0.78280755121567402</v>
      </c>
    </row>
    <row r="651" spans="1:17" ht="15.75" x14ac:dyDescent="0.25">
      <c r="A651" s="2">
        <v>1852</v>
      </c>
      <c r="B651" s="31">
        <v>9.3928650555680644</v>
      </c>
      <c r="C651" s="31">
        <v>1.7689890405022668</v>
      </c>
      <c r="D651" s="31">
        <v>0.37366218703823928</v>
      </c>
      <c r="E651" s="31">
        <v>0.61536141537939026</v>
      </c>
      <c r="F651" s="31">
        <v>0.58016686618479829</v>
      </c>
      <c r="G651" s="32">
        <f>C651*'Sources &amp; Notes'!$P$90</f>
        <v>4.1773426275378984</v>
      </c>
      <c r="H651" s="31">
        <v>9.1589971111503665</v>
      </c>
      <c r="I651" s="31">
        <v>5.282608607683704</v>
      </c>
      <c r="J651" s="31">
        <v>3.0028493094655957</v>
      </c>
      <c r="K651" s="32">
        <f>C651*'Sources &amp; Notes'!$P$94</f>
        <v>0.39156106339657121</v>
      </c>
      <c r="L651" s="31">
        <v>7.0523579370887663</v>
      </c>
      <c r="M651" s="32">
        <f>C651*'Sources &amp; Notes'!$P$96</f>
        <v>5.6299905404684001</v>
      </c>
      <c r="N651" s="31">
        <v>10.061272984785974</v>
      </c>
      <c r="O651" s="31">
        <v>65.256671095417801</v>
      </c>
      <c r="P651" s="31">
        <f t="shared" si="21"/>
        <v>2.3120784233004312</v>
      </c>
      <c r="Q651" s="31">
        <f t="shared" si="22"/>
        <v>0.8105825865121189</v>
      </c>
    </row>
    <row r="652" spans="1:17" ht="15.75" x14ac:dyDescent="0.25">
      <c r="A652" s="2">
        <v>1853</v>
      </c>
      <c r="B652" s="31">
        <v>9.8269102392521059</v>
      </c>
      <c r="C652" s="31">
        <v>2.1475665445268892</v>
      </c>
      <c r="D652" s="31">
        <v>0.40572449554343981</v>
      </c>
      <c r="E652" s="31">
        <v>0.6009747758200723</v>
      </c>
      <c r="F652" s="31">
        <v>0.71855335620030991</v>
      </c>
      <c r="G652" s="32">
        <f>C652*'Sources &amp; Notes'!$P$90</f>
        <v>5.0713266541093338</v>
      </c>
      <c r="H652" s="31">
        <v>9.4295831201201707</v>
      </c>
      <c r="I652" s="31">
        <v>5.5748601455015603</v>
      </c>
      <c r="J652" s="31">
        <v>2.9622165085557763</v>
      </c>
      <c r="K652" s="32">
        <f>C652*'Sources &amp; Notes'!$P$94</f>
        <v>0.47535819648215116</v>
      </c>
      <c r="L652" s="31">
        <v>6.9985376556144816</v>
      </c>
      <c r="M652" s="32">
        <f>C652*'Sources &amp; Notes'!$P$96</f>
        <v>6.8348525931397948</v>
      </c>
      <c r="N652" s="31">
        <v>8.6206535247084108</v>
      </c>
      <c r="O652" s="31">
        <v>70.404028237579411</v>
      </c>
      <c r="P652" s="31">
        <f t="shared" si="21"/>
        <v>2.7063532361685909</v>
      </c>
      <c r="Q652" s="31">
        <f t="shared" si="22"/>
        <v>0.89832395339403448</v>
      </c>
    </row>
    <row r="653" spans="1:17" ht="15.75" x14ac:dyDescent="0.25">
      <c r="A653" s="2">
        <v>1854</v>
      </c>
      <c r="B653" s="31">
        <v>11.050953945360297</v>
      </c>
      <c r="C653" s="31">
        <v>2.7070166527649864</v>
      </c>
      <c r="D653" s="31">
        <v>0.53841440638503157</v>
      </c>
      <c r="E653" s="31">
        <v>0.89602664673793897</v>
      </c>
      <c r="F653" s="31">
        <v>0.87131376922640968</v>
      </c>
      <c r="G653" s="32">
        <f>C653*'Sources &amp; Notes'!$P$90</f>
        <v>6.3924285556000005</v>
      </c>
      <c r="H653" s="31">
        <v>10.729372528821628</v>
      </c>
      <c r="I653" s="31">
        <v>6.1501558312576803</v>
      </c>
      <c r="J653" s="31">
        <v>3.0175854672773417</v>
      </c>
      <c r="K653" s="32">
        <f>C653*'Sources &amp; Notes'!$P$94</f>
        <v>0.59919100396909808</v>
      </c>
      <c r="L653" s="31">
        <v>6.6403017702404883</v>
      </c>
      <c r="M653" s="32">
        <f>C653*'Sources &amp; Notes'!$P$96</f>
        <v>8.6153604115207489</v>
      </c>
      <c r="N653" s="31">
        <v>9.5933685681046423</v>
      </c>
      <c r="O653" s="31">
        <v>70.407209789384467</v>
      </c>
      <c r="P653" s="31">
        <f t="shared" si="21"/>
        <v>3.3423565050080715</v>
      </c>
      <c r="Q653" s="31">
        <f t="shared" si="22"/>
        <v>1.1121129473994944</v>
      </c>
    </row>
    <row r="654" spans="1:17" ht="15.75" x14ac:dyDescent="0.25">
      <c r="A654" s="2">
        <v>1855</v>
      </c>
      <c r="B654" s="31">
        <v>11.276724119689767</v>
      </c>
      <c r="C654" s="31">
        <v>2.7799448718943767</v>
      </c>
      <c r="D654" s="31">
        <v>0.52989166001336052</v>
      </c>
      <c r="E654" s="31">
        <v>0.88536340428202909</v>
      </c>
      <c r="F654" s="31">
        <v>0.86076126282627219</v>
      </c>
      <c r="G654" s="32">
        <f>C654*'Sources &amp; Notes'!$P$90</f>
        <v>6.5646433921787102</v>
      </c>
      <c r="H654" s="31">
        <v>11.307645745455458</v>
      </c>
      <c r="I654" s="31">
        <v>6.4426726046485259</v>
      </c>
      <c r="J654" s="31">
        <v>3.4926928616817525</v>
      </c>
      <c r="K654" s="32">
        <f>C654*'Sources &amp; Notes'!$P$94</f>
        <v>0.61533347313092757</v>
      </c>
      <c r="L654" s="31">
        <v>7.6070119323621688</v>
      </c>
      <c r="M654" s="32">
        <f>C654*'Sources &amp; Notes'!$P$96</f>
        <v>8.8474620099088863</v>
      </c>
      <c r="N654" s="31">
        <v>8.9431342988924314</v>
      </c>
      <c r="O654" s="31">
        <v>63.040205446905333</v>
      </c>
      <c r="P654" s="31">
        <f t="shared" si="21"/>
        <v>3.4424200564086496</v>
      </c>
      <c r="Q654" s="31">
        <f t="shared" si="22"/>
        <v>1.1334618189672592</v>
      </c>
    </row>
    <row r="655" spans="1:17" ht="15.75" x14ac:dyDescent="0.25">
      <c r="A655" s="2">
        <v>1856</v>
      </c>
      <c r="B655" s="31">
        <v>11.465331029829693</v>
      </c>
      <c r="C655" s="31">
        <v>2.7799448718943767</v>
      </c>
      <c r="D655" s="31">
        <v>0.48679815477254695</v>
      </c>
      <c r="E655" s="31">
        <v>0.82236323323448446</v>
      </c>
      <c r="F655" s="31">
        <v>0.79422451600944011</v>
      </c>
      <c r="G655" s="32">
        <f>C655*'Sources &amp; Notes'!$P$90</f>
        <v>6.5646433921787102</v>
      </c>
      <c r="H655" s="31">
        <v>11.679896447445545</v>
      </c>
      <c r="I655" s="31">
        <v>6.6384098524061583</v>
      </c>
      <c r="J655" s="31">
        <v>3.4508653728291705</v>
      </c>
      <c r="K655" s="32">
        <f>C655*'Sources &amp; Notes'!$P$94</f>
        <v>0.61533347313092757</v>
      </c>
      <c r="L655" s="31">
        <v>7.1933820572175708</v>
      </c>
      <c r="M655" s="32">
        <f>C655*'Sources &amp; Notes'!$P$96</f>
        <v>8.8474620099088863</v>
      </c>
      <c r="N655" s="31">
        <v>6.9514489541548601</v>
      </c>
      <c r="O655" s="31">
        <v>58.911935166580427</v>
      </c>
      <c r="P655" s="31">
        <f t="shared" si="21"/>
        <v>3.4209345598346186</v>
      </c>
      <c r="Q655" s="31">
        <f t="shared" si="22"/>
        <v>1.088996423235308</v>
      </c>
    </row>
    <row r="656" spans="1:17" ht="15.75" x14ac:dyDescent="0.25">
      <c r="A656" s="2">
        <v>1857</v>
      </c>
      <c r="B656" s="31">
        <v>10.95589293767426</v>
      </c>
      <c r="C656" s="31">
        <v>2.3109060610070098</v>
      </c>
      <c r="D656" s="31">
        <v>0.48022284709108704</v>
      </c>
      <c r="E656" s="31">
        <v>0.83052570298920725</v>
      </c>
      <c r="F656" s="31">
        <v>0.74744660956846098</v>
      </c>
      <c r="G656" s="32">
        <f>C656*'Sources &amp; Notes'!$P$90</f>
        <v>5.457041381183112</v>
      </c>
      <c r="H656" s="31">
        <v>12.212021090671165</v>
      </c>
      <c r="I656" s="31">
        <v>6.8559037685545476</v>
      </c>
      <c r="J656" s="31">
        <v>3.8824745565446324</v>
      </c>
      <c r="K656" s="32">
        <f>C656*'Sources &amp; Notes'!$P$94</f>
        <v>0.51151296810780156</v>
      </c>
      <c r="L656" s="31">
        <v>7.393772818835874</v>
      </c>
      <c r="M656" s="32">
        <f>C656*'Sources &amp; Notes'!$P$96</f>
        <v>7.3546974941611492</v>
      </c>
      <c r="N656" s="32">
        <f>N655*2/3+N658*1/3</f>
        <v>8.594508197609942</v>
      </c>
      <c r="O656" s="31">
        <v>59.861370358856313</v>
      </c>
      <c r="P656" s="31">
        <f t="shared" si="21"/>
        <v>2.9666024300607914</v>
      </c>
      <c r="Q656" s="31">
        <f t="shared" si="22"/>
        <v>1.0167713745780365</v>
      </c>
    </row>
    <row r="657" spans="1:17" ht="15.75" x14ac:dyDescent="0.25">
      <c r="A657" s="2">
        <v>1858</v>
      </c>
      <c r="B657" s="31">
        <v>10.770692134384104</v>
      </c>
      <c r="C657" s="31">
        <v>1.9394964222518907</v>
      </c>
      <c r="D657" s="31">
        <v>0.47310366800986131</v>
      </c>
      <c r="E657" s="31">
        <v>0.80308226212713418</v>
      </c>
      <c r="F657" s="31">
        <v>0.76892093755313495</v>
      </c>
      <c r="G657" s="32">
        <f>C657*'Sources &amp; Notes'!$P$90</f>
        <v>4.5799837619851465</v>
      </c>
      <c r="H657" s="31">
        <v>11.888625191483158</v>
      </c>
      <c r="I657" s="31">
        <v>6.7786734055751161</v>
      </c>
      <c r="J657" s="31">
        <v>3.6913933834196988</v>
      </c>
      <c r="K657" s="32">
        <f>C657*'Sources &amp; Notes'!$P$94</f>
        <v>0.42930242311460065</v>
      </c>
      <c r="L657" s="31">
        <v>8.2640303947477562</v>
      </c>
      <c r="M657" s="32">
        <f>C657*'Sources &amp; Notes'!$P$96</f>
        <v>6.1726479138899215</v>
      </c>
      <c r="N657" s="32">
        <f>N655*1/3+N658*2/3</f>
        <v>10.237567441065025</v>
      </c>
      <c r="O657" s="31">
        <v>60.165353880209878</v>
      </c>
      <c r="P657" s="31">
        <f t="shared" si="21"/>
        <v>2.6002848123371303</v>
      </c>
      <c r="Q657" s="31">
        <f t="shared" si="22"/>
        <v>0.96541800922929832</v>
      </c>
    </row>
    <row r="658" spans="1:17" ht="15.75" x14ac:dyDescent="0.25">
      <c r="A658" s="2">
        <v>1859</v>
      </c>
      <c r="B658" s="31">
        <v>11.078892619946133</v>
      </c>
      <c r="C658" s="31">
        <v>1.9160583990222604</v>
      </c>
      <c r="D658" s="31">
        <v>0.44311641081457925</v>
      </c>
      <c r="E658" s="31">
        <v>0.79659240014553168</v>
      </c>
      <c r="F658" s="31">
        <v>0.71527288722691063</v>
      </c>
      <c r="G658" s="32">
        <f>C658*'Sources &amp; Notes'!$P$90</f>
        <v>4.524636526190764</v>
      </c>
      <c r="H658" s="31">
        <v>11.443215880299666</v>
      </c>
      <c r="I658" s="31">
        <v>6.5371768506282208</v>
      </c>
      <c r="J658" s="31">
        <v>4.0282457184904512</v>
      </c>
      <c r="K658" s="32">
        <f>C658*'Sources &amp; Notes'!$P$94</f>
        <v>0.42411447842439398</v>
      </c>
      <c r="L658" s="31">
        <v>7.4056290089173675</v>
      </c>
      <c r="M658" s="32">
        <f>C658*'Sources &amp; Notes'!$P$96</f>
        <v>6.0980539813957826</v>
      </c>
      <c r="N658" s="31">
        <v>11.880626684520108</v>
      </c>
      <c r="O658" s="31">
        <v>57.921500133852454</v>
      </c>
      <c r="P658" s="31">
        <f t="shared" si="21"/>
        <v>2.5660817709325126</v>
      </c>
      <c r="Q658" s="31">
        <f t="shared" si="22"/>
        <v>0.93025189173927858</v>
      </c>
    </row>
    <row r="659" spans="1:17" ht="15.75" x14ac:dyDescent="0.25">
      <c r="A659" s="2">
        <v>1860</v>
      </c>
      <c r="B659" s="31">
        <v>10.305318422992597</v>
      </c>
      <c r="C659" s="31">
        <v>2.2489905321857027</v>
      </c>
      <c r="D659" s="31">
        <v>0.46967590608689597</v>
      </c>
      <c r="E659" s="31">
        <v>0.81920594536122648</v>
      </c>
      <c r="F659" s="31">
        <v>0.74532287352771365</v>
      </c>
      <c r="G659" s="32">
        <f>C659*'Sources &amp; Notes'!$P$90</f>
        <v>5.3108322346423504</v>
      </c>
      <c r="H659" s="31">
        <v>12.343559589336632</v>
      </c>
      <c r="I659" s="31">
        <v>7.5445298651590544</v>
      </c>
      <c r="J659" s="31">
        <v>4.2031840997175332</v>
      </c>
      <c r="K659" s="32">
        <f>C659*'Sources &amp; Notes'!$P$94</f>
        <v>0.49780812893076026</v>
      </c>
      <c r="L659" s="31">
        <v>10.264648110483293</v>
      </c>
      <c r="M659" s="32">
        <f>C659*'Sources &amp; Notes'!$P$96</f>
        <v>7.157644921425546</v>
      </c>
      <c r="N659" s="31">
        <v>11.430616864041422</v>
      </c>
      <c r="O659" s="31">
        <v>64.741798553167953</v>
      </c>
      <c r="P659" s="31">
        <f t="shared" si="21"/>
        <v>2.9770617589311614</v>
      </c>
      <c r="Q659" s="31">
        <f t="shared" si="22"/>
        <v>1.0499598910993959</v>
      </c>
    </row>
    <row r="660" spans="1:17" ht="15.75" x14ac:dyDescent="0.25">
      <c r="A660" s="2">
        <v>1861</v>
      </c>
      <c r="B660" s="31">
        <v>10.791641839120789</v>
      </c>
      <c r="C660" s="31">
        <v>2.3465315398509001</v>
      </c>
      <c r="D660" s="31">
        <v>0.46347419643677606</v>
      </c>
      <c r="E660" s="31">
        <v>0.80703765591667764</v>
      </c>
      <c r="F660" s="31">
        <v>0.68944045152859912</v>
      </c>
      <c r="G660" s="32">
        <f>C660*'Sources &amp; Notes'!$P$90</f>
        <v>5.5411684322804877</v>
      </c>
      <c r="H660" s="31">
        <v>12.061001769535764</v>
      </c>
      <c r="I660" s="31">
        <v>7.0728152447038264</v>
      </c>
      <c r="J660" s="31">
        <v>4.1026995097079881</v>
      </c>
      <c r="K660" s="32">
        <f>C660*'Sources &amp; Notes'!$P$94</f>
        <v>0.51939857398818901</v>
      </c>
      <c r="L660" s="31">
        <v>8.3416545699271722</v>
      </c>
      <c r="M660" s="32">
        <f>C660*'Sources &amp; Notes'!$P$96</f>
        <v>7.4680792643691838</v>
      </c>
      <c r="N660" s="31">
        <v>15.191047319896313</v>
      </c>
      <c r="O660" s="31">
        <v>59.523300818893858</v>
      </c>
      <c r="P660" s="31">
        <f t="shared" si="21"/>
        <v>3.0609217083398601</v>
      </c>
      <c r="Q660" s="31">
        <f t="shared" si="22"/>
        <v>1.0418431618091861</v>
      </c>
    </row>
    <row r="661" spans="1:17" ht="15.75" x14ac:dyDescent="0.25">
      <c r="A661" s="2">
        <v>1862</v>
      </c>
      <c r="B661" s="31">
        <v>11.000291298553407</v>
      </c>
      <c r="C661" s="31">
        <v>2.193623725594763</v>
      </c>
      <c r="D661" s="31">
        <v>0.43646602436573595</v>
      </c>
      <c r="E661" s="31">
        <v>0.69995577340372817</v>
      </c>
      <c r="F661" s="31">
        <v>0.69314981022332522</v>
      </c>
      <c r="G661" s="32">
        <f>C661*'Sources &amp; Notes'!$P$90</f>
        <v>5.1800874329349806</v>
      </c>
      <c r="H661" s="31">
        <v>11.462239106628513</v>
      </c>
      <c r="I661" s="31">
        <v>6.4186731373318775</v>
      </c>
      <c r="J661" s="31">
        <v>3.9661743783860062</v>
      </c>
      <c r="K661" s="32">
        <f>C661*'Sources &amp; Notes'!$P$94</f>
        <v>0.48555283216562872</v>
      </c>
      <c r="L661" s="31">
        <v>8.3732442151576354</v>
      </c>
      <c r="M661" s="32">
        <f>C661*'Sources &amp; Notes'!$P$96</f>
        <v>6.9814343343467087</v>
      </c>
      <c r="N661" s="32">
        <f>N660*2/3+N663*1/3</f>
        <v>12.775768692856836</v>
      </c>
      <c r="O661" s="31">
        <v>81.913652134911629</v>
      </c>
      <c r="P661" s="31">
        <f t="shared" si="21"/>
        <v>2.8602366285538454</v>
      </c>
      <c r="Q661" s="31">
        <f t="shared" si="22"/>
        <v>0.9795784601218851</v>
      </c>
    </row>
    <row r="662" spans="1:17" ht="15.75" x14ac:dyDescent="0.25">
      <c r="A662" s="2">
        <v>1863</v>
      </c>
      <c r="B662" s="31">
        <v>10.60519861548333</v>
      </c>
      <c r="C662" s="31">
        <v>1.9375213749787217</v>
      </c>
      <c r="D662" s="31">
        <v>0.40986633646664267</v>
      </c>
      <c r="E662" s="31">
        <v>0.69883573483300065</v>
      </c>
      <c r="F662" s="31">
        <v>0.65413235874201336</v>
      </c>
      <c r="G662" s="32">
        <f>C662*'Sources &amp; Notes'!$P$90</f>
        <v>4.5753198274006399</v>
      </c>
      <c r="H662" s="31">
        <v>11.405180008476133</v>
      </c>
      <c r="I662" s="31">
        <v>6.6113176909364819</v>
      </c>
      <c r="J662" s="31">
        <v>3.9708276920876728</v>
      </c>
      <c r="K662" s="32">
        <f>C662*'Sources &amp; Notes'!$P$94</f>
        <v>0.42886525160430067</v>
      </c>
      <c r="L662" s="31">
        <v>8.9746144206449223</v>
      </c>
      <c r="M662" s="32">
        <f>C662*'Sources &amp; Notes'!$P$96</f>
        <v>6.1663621217169169</v>
      </c>
      <c r="N662" s="32">
        <f>N660*1/3+N663*2/3</f>
        <v>10.360490065817359</v>
      </c>
      <c r="O662" s="31">
        <v>58.578411946086227</v>
      </c>
      <c r="P662" s="31">
        <f t="shared" si="21"/>
        <v>2.5873088272151148</v>
      </c>
      <c r="Q662" s="31">
        <f t="shared" si="22"/>
        <v>0.91785176091001641</v>
      </c>
    </row>
    <row r="663" spans="1:17" ht="15.75" x14ac:dyDescent="0.25">
      <c r="A663" s="2">
        <v>1864</v>
      </c>
      <c r="B663" s="31">
        <v>10.432866682446445</v>
      </c>
      <c r="C663" s="31">
        <v>1.8083532833134734</v>
      </c>
      <c r="D663" s="31">
        <v>0.38611369107718368</v>
      </c>
      <c r="E663" s="31">
        <v>0.73000871981039028</v>
      </c>
      <c r="F663" s="31">
        <v>0.65057623074862492</v>
      </c>
      <c r="G663" s="32">
        <f>C663*'Sources &amp; Notes'!$P$90</f>
        <v>4.2702985055739306</v>
      </c>
      <c r="H663" s="31">
        <v>11.640150869834992</v>
      </c>
      <c r="I663" s="31">
        <v>6.5600075031915326</v>
      </c>
      <c r="J663" s="31">
        <v>4.1152036570088564</v>
      </c>
      <c r="K663" s="32">
        <f>C663*'Sources &amp; Notes'!$P$94</f>
        <v>0.40027423483068059</v>
      </c>
      <c r="L663" s="31">
        <v>9.905337334898741</v>
      </c>
      <c r="M663" s="32">
        <f>C663*'Sources &amp; Notes'!$P$96</f>
        <v>5.7552713136024556</v>
      </c>
      <c r="N663" s="31">
        <v>7.9452114387778821</v>
      </c>
      <c r="O663" s="31">
        <v>57.719149364513846</v>
      </c>
      <c r="P663" s="31">
        <f t="shared" si="21"/>
        <v>2.4564597677465843</v>
      </c>
      <c r="Q663" s="31">
        <f t="shared" si="22"/>
        <v>0.89147472432144015</v>
      </c>
    </row>
    <row r="664" spans="1:17" ht="15.75" x14ac:dyDescent="0.25">
      <c r="A664" s="2">
        <v>1865</v>
      </c>
      <c r="B664" s="31">
        <v>10.748039513963525</v>
      </c>
      <c r="C664" s="31">
        <v>1.9474370421996978</v>
      </c>
      <c r="D664" s="31">
        <v>0.42478457104781786</v>
      </c>
      <c r="E664" s="31">
        <v>0.80581707705872696</v>
      </c>
      <c r="F664" s="31">
        <v>0.68827038708353283</v>
      </c>
      <c r="G664" s="32">
        <f>C664*'Sources &amp; Notes'!$P$90</f>
        <v>4.5987349749308386</v>
      </c>
      <c r="H664" s="31">
        <v>12.498763129065793</v>
      </c>
      <c r="I664" s="31">
        <v>7.123548833553178</v>
      </c>
      <c r="J664" s="31">
        <v>4.0112247172911655</v>
      </c>
      <c r="K664" s="32">
        <f>C664*'Sources &amp; Notes'!$P$94</f>
        <v>0.43106005841906164</v>
      </c>
      <c r="L664" s="31">
        <v>9.3510816658311438</v>
      </c>
      <c r="M664" s="32">
        <f>C664*'Sources &amp; Notes'!$P$96</f>
        <v>6.1979197579590712</v>
      </c>
      <c r="N664" s="32">
        <f>AVERAGE(N663,N665)</f>
        <v>10.27413260960048</v>
      </c>
      <c r="O664" s="31">
        <v>52.989950518502773</v>
      </c>
      <c r="P664" s="31">
        <f t="shared" si="21"/>
        <v>2.6354462210861564</v>
      </c>
      <c r="Q664" s="31">
        <f t="shared" si="22"/>
        <v>0.95342533308362498</v>
      </c>
    </row>
    <row r="665" spans="1:17" ht="15.75" x14ac:dyDescent="0.25">
      <c r="A665" s="2">
        <v>1866</v>
      </c>
      <c r="B665" s="31">
        <v>11.339869798597823</v>
      </c>
      <c r="C665" s="31">
        <v>2.2696867640769822</v>
      </c>
      <c r="D665" s="31">
        <v>0.47711931612693276</v>
      </c>
      <c r="E665" s="31">
        <v>0.87892380894929723</v>
      </c>
      <c r="F665" s="31">
        <v>0.70437734549919173</v>
      </c>
      <c r="G665" s="32">
        <f>C665*'Sources &amp; Notes'!$P$90</f>
        <v>5.3597049239182004</v>
      </c>
      <c r="H665" s="31">
        <v>13.020839848826133</v>
      </c>
      <c r="I665" s="31">
        <v>7.5841950436846597</v>
      </c>
      <c r="J665" s="31">
        <v>3.8009006809598831</v>
      </c>
      <c r="K665" s="32">
        <f>C665*'Sources &amp; Notes'!$P$94</f>
        <v>0.50238918533196364</v>
      </c>
      <c r="L665" s="31">
        <v>8.8334660812322063</v>
      </c>
      <c r="M665" s="32">
        <f>C665*'Sources &amp; Notes'!$P$96</f>
        <v>7.2235128194754745</v>
      </c>
      <c r="N665" s="31">
        <v>12.603053780423078</v>
      </c>
      <c r="O665" s="31">
        <v>61.748811736877684</v>
      </c>
      <c r="P665" s="31">
        <f t="shared" si="21"/>
        <v>2.9938442106104053</v>
      </c>
      <c r="Q665" s="31">
        <f t="shared" si="22"/>
        <v>1.0492566997405866</v>
      </c>
    </row>
    <row r="666" spans="1:17" ht="15.75" x14ac:dyDescent="0.25">
      <c r="A666" s="2">
        <v>1867</v>
      </c>
      <c r="B666" s="31">
        <v>11.965019402538987</v>
      </c>
      <c r="C666" s="31">
        <v>2.6834704368556346</v>
      </c>
      <c r="D666" s="31">
        <v>0.50913546700970524</v>
      </c>
      <c r="E666" s="31">
        <v>0.86367603675301741</v>
      </c>
      <c r="F666" s="31">
        <v>0.77628579198971692</v>
      </c>
      <c r="G666" s="32">
        <f>C666*'Sources &amp; Notes'!$P$90</f>
        <v>6.3368258304370348</v>
      </c>
      <c r="H666" s="31">
        <v>12.424802364228043</v>
      </c>
      <c r="I666" s="31">
        <v>7.8528852241637397</v>
      </c>
      <c r="J666" s="31">
        <v>4.242024307359026</v>
      </c>
      <c r="K666" s="32">
        <f>C666*'Sources &amp; Notes'!$P$94</f>
        <v>0.59397911111428803</v>
      </c>
      <c r="L666" s="32">
        <f>AVERAGE(L665,L667)</f>
        <v>9.3881347752601521</v>
      </c>
      <c r="M666" s="32">
        <f>C666*'Sources &amp; Notes'!$P$96</f>
        <v>8.5404221446359312</v>
      </c>
      <c r="N666" s="32">
        <f>N665*2/3+N668*1/3</f>
        <v>12.909456719420755</v>
      </c>
      <c r="O666" s="31">
        <v>59.367815832795266</v>
      </c>
      <c r="P666" s="31">
        <f t="shared" si="21"/>
        <v>3.4333062543632664</v>
      </c>
      <c r="Q666" s="31">
        <f t="shared" si="22"/>
        <v>1.1446586758018624</v>
      </c>
    </row>
    <row r="667" spans="1:17" ht="15.75" x14ac:dyDescent="0.25">
      <c r="A667" s="2">
        <v>1868</v>
      </c>
      <c r="B667" s="31">
        <v>12.301465042356275</v>
      </c>
      <c r="C667" s="31">
        <v>2.4241701666142172</v>
      </c>
      <c r="D667" s="31">
        <v>0.55159613887538494</v>
      </c>
      <c r="E667" s="31">
        <v>0.94114927598402554</v>
      </c>
      <c r="F667" s="31">
        <v>0.83905374471712768</v>
      </c>
      <c r="G667" s="32">
        <f>C667*'Sources &amp; Notes'!$P$90</f>
        <v>5.7245065636630459</v>
      </c>
      <c r="H667" s="31">
        <v>12.307473592558509</v>
      </c>
      <c r="I667" s="31">
        <v>6.9350969272345893</v>
      </c>
      <c r="J667" s="31">
        <v>5.0557267351325041</v>
      </c>
      <c r="K667" s="32">
        <f>C667*'Sources &amp; Notes'!$P$94</f>
        <v>0.53658367946937524</v>
      </c>
      <c r="L667" s="31">
        <v>9.9428034692880995</v>
      </c>
      <c r="M667" s="32">
        <f>C667*'Sources &amp; Notes'!$P$96</f>
        <v>7.7151722221233623</v>
      </c>
      <c r="N667" s="32">
        <f>N665*1/3+N668*2/3</f>
        <v>13.215859658418431</v>
      </c>
      <c r="O667" s="31">
        <v>54.986476874270245</v>
      </c>
      <c r="P667" s="31">
        <f t="shared" si="21"/>
        <v>3.1816164085863297</v>
      </c>
      <c r="Q667" s="31">
        <f t="shared" si="22"/>
        <v>1.14439616791264</v>
      </c>
    </row>
    <row r="668" spans="1:17" ht="15.75" x14ac:dyDescent="0.25">
      <c r="A668" s="2">
        <v>1869</v>
      </c>
      <c r="B668" s="31">
        <v>11.833542420601033</v>
      </c>
      <c r="C668" s="31">
        <v>2.0331618647742933</v>
      </c>
      <c r="D668" s="31">
        <v>0.51014645880281417</v>
      </c>
      <c r="E668" s="31">
        <v>0.8653910407974037</v>
      </c>
      <c r="F668" s="31">
        <v>0.73426828671381672</v>
      </c>
      <c r="G668" s="32">
        <f>C668*'Sources &amp; Notes'!$P$90</f>
        <v>4.8011680863747088</v>
      </c>
      <c r="H668" s="31">
        <v>14.199466586822679</v>
      </c>
      <c r="I668" s="31">
        <v>7.4542679144368469</v>
      </c>
      <c r="J668" s="31">
        <v>4.6561332095929089</v>
      </c>
      <c r="K668" s="32">
        <f>C668*'Sources &amp; Notes'!$P$94</f>
        <v>0.45003502203854262</v>
      </c>
      <c r="L668" s="32">
        <f>C668*'Sources &amp; Notes'!$P$95</f>
        <v>7.760498914967334</v>
      </c>
      <c r="M668" s="32">
        <f>C668*'Sources &amp; Notes'!$P$96</f>
        <v>6.4707478700209027</v>
      </c>
      <c r="N668" s="31">
        <v>13.522262597416105</v>
      </c>
      <c r="O668" s="31">
        <v>60.321403594623405</v>
      </c>
      <c r="P668" s="31">
        <f t="shared" si="21"/>
        <v>2.7689756147274749</v>
      </c>
      <c r="Q668" s="31">
        <f t="shared" si="22"/>
        <v>1.0277422110575867</v>
      </c>
    </row>
    <row r="669" spans="1:17" ht="15.75" x14ac:dyDescent="0.25">
      <c r="A669" s="2">
        <v>1870</v>
      </c>
      <c r="B669" s="31"/>
      <c r="C669" s="31">
        <v>2.0944159507165927</v>
      </c>
      <c r="D669" s="31">
        <v>0.44771556202306434</v>
      </c>
      <c r="E669" s="31">
        <v>0.84793649161858475</v>
      </c>
      <c r="F669" s="31">
        <v>0.70726941058039416</v>
      </c>
      <c r="G669" s="32">
        <f>C669*'Sources &amp; Notes'!$P$90</f>
        <v>4.9458152822923189</v>
      </c>
      <c r="H669" s="32">
        <f>C669*'Sources &amp; Notes'!$P$91</f>
        <v>11.121152464530445</v>
      </c>
      <c r="I669" s="32">
        <f>C669*'Sources &amp; Notes'!$P$92</f>
        <v>6.4433021484344613</v>
      </c>
      <c r="J669" s="32">
        <f>C669*'Sources &amp; Notes'!$P$93</f>
        <v>3.6930488068528811</v>
      </c>
      <c r="K669" s="32">
        <f>C669*'Sources &amp; Notes'!$P$94</f>
        <v>0.46359345257700529</v>
      </c>
      <c r="L669" s="32">
        <f>C669*'Sources &amp; Notes'!$P$95</f>
        <v>7.9943033531325671</v>
      </c>
      <c r="M669" s="32">
        <f>C669*'Sources &amp; Notes'!$P$96</f>
        <v>6.6656953323987755</v>
      </c>
      <c r="N669" s="32">
        <f>C669*'Sources &amp; Notes'!$P$97</f>
        <v>10.291043009491359</v>
      </c>
      <c r="O669" s="32">
        <f>C669*'Sources &amp; Notes'!$P$98</f>
        <v>60.802364823995582</v>
      </c>
      <c r="P669" s="31">
        <f t="shared" si="21"/>
        <v>2.739227939846693</v>
      </c>
      <c r="Q669" s="31">
        <f t="shared" si="22"/>
        <v>0.96596458892617609</v>
      </c>
    </row>
    <row r="670" spans="1:17" ht="15.75" x14ac:dyDescent="0.25">
      <c r="A670" s="2">
        <v>1871</v>
      </c>
      <c r="B670" s="31"/>
      <c r="C670" s="31">
        <v>2.3586520540030227</v>
      </c>
      <c r="D670" s="31">
        <v>0.49336346110426726</v>
      </c>
      <c r="E670" s="31">
        <v>0.83876515986838474</v>
      </c>
      <c r="F670" s="31">
        <v>0.74343396379553373</v>
      </c>
      <c r="G670" s="32">
        <f>C670*'Sources &amp; Notes'!$P$90</f>
        <v>5.5697901700505321</v>
      </c>
      <c r="H670" s="32">
        <f>C670*'Sources &amp; Notes'!$P$91</f>
        <v>12.524221415698607</v>
      </c>
      <c r="I670" s="32">
        <f>C670*'Sources &amp; Notes'!$P$92</f>
        <v>7.2562032588451633</v>
      </c>
      <c r="J670" s="32">
        <f>C670*'Sources &amp; Notes'!$P$93</f>
        <v>4.1589719324075389</v>
      </c>
      <c r="K670" s="32">
        <f>C670*'Sources &amp; Notes'!$P$94</f>
        <v>0.52208141786209494</v>
      </c>
      <c r="L670" s="32">
        <f>C670*'Sources &amp; Notes'!$P$95</f>
        <v>9.0028821723488015</v>
      </c>
      <c r="M670" s="32">
        <f>C670*'Sources &amp; Notes'!$P$96</f>
        <v>7.5066540539578677</v>
      </c>
      <c r="N670" s="32">
        <f>C670*'Sources &amp; Notes'!$P$97</f>
        <v>11.589383533803481</v>
      </c>
      <c r="O670" s="32">
        <f>C670*'Sources &amp; Notes'!$P$98</f>
        <v>68.473324332394824</v>
      </c>
      <c r="P670" s="31">
        <f t="shared" si="21"/>
        <v>3.0727612674052835</v>
      </c>
      <c r="Q670" s="31">
        <f t="shared" si="22"/>
        <v>1.0676724296014908</v>
      </c>
    </row>
    <row r="671" spans="1:17" ht="15.75" x14ac:dyDescent="0.25">
      <c r="A671" s="2">
        <v>1872</v>
      </c>
      <c r="B671" s="31"/>
      <c r="C671" s="31">
        <v>2.5631500386506074</v>
      </c>
      <c r="D671" s="31">
        <v>0.45598847527516972</v>
      </c>
      <c r="E671" s="31">
        <v>0.79798049286971884</v>
      </c>
      <c r="F671" s="31">
        <v>0.73984784696491779</v>
      </c>
      <c r="G671" s="32">
        <f>C671*'Sources &amp; Notes'!$P$90</f>
        <v>6.0526977115644121</v>
      </c>
      <c r="H671" s="32">
        <f>C671*'Sources &amp; Notes'!$P$91</f>
        <v>13.610086553985429</v>
      </c>
      <c r="I671" s="32">
        <f>C671*'Sources &amp; Notes'!$P$92</f>
        <v>7.885324853998922</v>
      </c>
      <c r="J671" s="32">
        <f>C671*'Sources &amp; Notes'!$P$93</f>
        <v>4.5195598270653248</v>
      </c>
      <c r="K671" s="32">
        <f>C671*'Sources &amp; Notes'!$P$94</f>
        <v>0.56734650797725406</v>
      </c>
      <c r="L671" s="32">
        <f>C671*'Sources &amp; Notes'!$P$95</f>
        <v>9.7834429410049495</v>
      </c>
      <c r="M671" s="32">
        <f>C671*'Sources &amp; Notes'!$P$96</f>
        <v>8.1574900358381512</v>
      </c>
      <c r="N671" s="32">
        <f>C671*'Sources &amp; Notes'!$P$97</f>
        <v>12.594197097528754</v>
      </c>
      <c r="O671" s="32">
        <f>C671*'Sources &amp; Notes'!$P$98</f>
        <v>74.410044334961697</v>
      </c>
      <c r="P671" s="31">
        <f t="shared" si="21"/>
        <v>3.326241100971397</v>
      </c>
      <c r="Q671" s="31">
        <f t="shared" si="22"/>
        <v>1.1005424712629863</v>
      </c>
    </row>
    <row r="672" spans="1:17" ht="15.75" x14ac:dyDescent="0.25">
      <c r="A672" s="2">
        <v>1873</v>
      </c>
      <c r="B672" s="31"/>
      <c r="C672" s="31">
        <v>2.140811240764112</v>
      </c>
      <c r="D672" s="31">
        <v>0.50870922385508521</v>
      </c>
      <c r="E672" s="31">
        <v>0.85441942254245506</v>
      </c>
      <c r="F672" s="31">
        <v>0.75303266076259179</v>
      </c>
      <c r="G672" s="32">
        <f>C672*'Sources &amp; Notes'!$P$90</f>
        <v>5.0553744815836046</v>
      </c>
      <c r="H672" s="32">
        <f>C672*'Sources &amp; Notes'!$P$91</f>
        <v>11.367507107732067</v>
      </c>
      <c r="I672" s="32">
        <f>C672*'Sources &amp; Notes'!$P$92</f>
        <v>6.5860335251402873</v>
      </c>
      <c r="J672" s="32">
        <f>C672*'Sources &amp; Notes'!$P$93</f>
        <v>3.77485685004266</v>
      </c>
      <c r="K672" s="32">
        <f>C672*'Sources &amp; Notes'!$P$94</f>
        <v>0.47386292779231864</v>
      </c>
      <c r="L672" s="32">
        <f>C672*'Sources &amp; Notes'!$P$95</f>
        <v>8.1713923514614528</v>
      </c>
      <c r="M672" s="32">
        <f>C672*'Sources &amp; Notes'!$P$96</f>
        <v>6.8133531403949501</v>
      </c>
      <c r="N672" s="32">
        <f>C672*'Sources &amp; Notes'!$P$97</f>
        <v>10.519009152106673</v>
      </c>
      <c r="O672" s="32">
        <f>C672*'Sources &amp; Notes'!$P$98</f>
        <v>62.149252652375232</v>
      </c>
      <c r="P672" s="31">
        <f t="shared" si="21"/>
        <v>2.8011746585572492</v>
      </c>
      <c r="Q672" s="31">
        <f t="shared" si="22"/>
        <v>1.0172250597048078</v>
      </c>
    </row>
    <row r="673" spans="1:17" ht="15.75" x14ac:dyDescent="0.25">
      <c r="A673" s="2">
        <v>1874</v>
      </c>
      <c r="B673" s="31"/>
      <c r="C673" s="31">
        <v>1.971301669047661</v>
      </c>
      <c r="D673" s="31">
        <v>0.58735625097303312</v>
      </c>
      <c r="E673" s="31">
        <v>0.9661800010402356</v>
      </c>
      <c r="F673" s="31">
        <v>0.81612626147504586</v>
      </c>
      <c r="G673" s="32">
        <f>C673*'Sources &amp; Notes'!$P$90</f>
        <v>4.6550896050273467</v>
      </c>
      <c r="H673" s="32">
        <f>C673*'Sources &amp; Notes'!$P$91</f>
        <v>10.467427163912445</v>
      </c>
      <c r="I673" s="32">
        <f>C673*'Sources &amp; Notes'!$P$92</f>
        <v>6.064550967080546</v>
      </c>
      <c r="J673" s="32">
        <f>C673*'Sources &amp; Notes'!$P$93</f>
        <v>3.4759634419002143</v>
      </c>
      <c r="K673" s="32">
        <f>C673*'Sources &amp; Notes'!$P$94</f>
        <v>0.43634243069622269</v>
      </c>
      <c r="L673" s="32">
        <f>C673*'Sources &amp; Notes'!$P$95</f>
        <v>7.5243809795812648</v>
      </c>
      <c r="M673" s="32">
        <f>C673*'Sources &amp; Notes'!$P$96</f>
        <v>6.2738714005807195</v>
      </c>
      <c r="N673" s="32">
        <f>C673*'Sources &amp; Notes'!$P$97</f>
        <v>9.6861133309792553</v>
      </c>
      <c r="O673" s="32">
        <f>C673*'Sources &amp; Notes'!$P$98</f>
        <v>57.228270830623657</v>
      </c>
      <c r="P673" s="31">
        <f t="shared" si="21"/>
        <v>2.6008992245748255</v>
      </c>
      <c r="Q673" s="31">
        <f t="shared" si="22"/>
        <v>1.0279981534681304</v>
      </c>
    </row>
    <row r="674" spans="1:17" ht="15.75" x14ac:dyDescent="0.25">
      <c r="A674" s="2">
        <v>1875</v>
      </c>
      <c r="B674" s="31"/>
      <c r="C674" s="31">
        <v>1.9040398700754264</v>
      </c>
      <c r="D674" s="31">
        <v>0.59878454310239504</v>
      </c>
      <c r="E674" s="31">
        <v>0.94875296658477637</v>
      </c>
      <c r="F674" s="31">
        <v>0.83408255321117708</v>
      </c>
      <c r="G674" s="32">
        <f>C674*'Sources &amp; Notes'!$P$90</f>
        <v>4.4962556192770311</v>
      </c>
      <c r="H674" s="32">
        <f>C674*'Sources &amp; Notes'!$P$91</f>
        <v>10.110273313382955</v>
      </c>
      <c r="I674" s="32">
        <f>C674*'Sources &amp; Notes'!$P$92</f>
        <v>5.8576254546592503</v>
      </c>
      <c r="J674" s="32">
        <f>C674*'Sources &amp; Notes'!$P$93</f>
        <v>3.3573618306222826</v>
      </c>
      <c r="K674" s="32">
        <f>C674*'Sources &amp; Notes'!$P$94</f>
        <v>0.4214542087069803</v>
      </c>
      <c r="L674" s="32">
        <f>C674*'Sources &amp; Notes'!$P$95</f>
        <v>7.2676453369418503</v>
      </c>
      <c r="M674" s="32">
        <f>C674*'Sources &amp; Notes'!$P$96</f>
        <v>6.0598037702685223</v>
      </c>
      <c r="N674" s="32">
        <f>C674*'Sources &amp; Notes'!$P$97</f>
        <v>9.3556182992343917</v>
      </c>
      <c r="O674" s="32">
        <f>C674*'Sources &amp; Notes'!$P$98</f>
        <v>55.275613604904571</v>
      </c>
      <c r="P674" s="31">
        <f t="shared" si="21"/>
        <v>2.5165248404451748</v>
      </c>
      <c r="Q674" s="31">
        <f t="shared" si="22"/>
        <v>1.0155310957171326</v>
      </c>
    </row>
    <row r="675" spans="1:17" ht="15.75" x14ac:dyDescent="0.25">
      <c r="A675" s="2">
        <v>1876</v>
      </c>
      <c r="B675" s="31"/>
      <c r="C675" s="31">
        <v>2.1491182986000155</v>
      </c>
      <c r="D675" s="31">
        <v>0.58998253705842263</v>
      </c>
      <c r="E675" s="31">
        <v>0.91234075458671671</v>
      </c>
      <c r="F675" s="31">
        <v>0.84782154182836833</v>
      </c>
      <c r="G675" s="32">
        <f>C675*'Sources &amp; Notes'!$P$90</f>
        <v>5.074991011710603</v>
      </c>
      <c r="H675" s="32">
        <f>C675*'Sources &amp; Notes'!$P$91</f>
        <v>11.411616806520957</v>
      </c>
      <c r="I675" s="32">
        <f>C675*'Sources &amp; Notes'!$P$92</f>
        <v>6.6115895201578638</v>
      </c>
      <c r="J675" s="32">
        <f>C675*'Sources &amp; Notes'!$P$93</f>
        <v>3.7895045469430033</v>
      </c>
      <c r="K675" s="32">
        <f>C675*'Sources &amp; Notes'!$P$94</f>
        <v>0.47570167315786349</v>
      </c>
      <c r="L675" s="32">
        <f>C675*'Sources &amp; Notes'!$P$95</f>
        <v>8.2031000646735812</v>
      </c>
      <c r="M675" s="32">
        <f>C675*'Sources &amp; Notes'!$P$96</f>
        <v>6.8397912109338055</v>
      </c>
      <c r="N675" s="32">
        <f>C675*'Sources &amp; Notes'!$P$97</f>
        <v>10.559826397335524</v>
      </c>
      <c r="O675" s="32">
        <f>C675*'Sources &amp; Notes'!$P$98</f>
        <v>62.390412370901927</v>
      </c>
      <c r="P675" s="31">
        <f t="shared" si="21"/>
        <v>2.8224778219964048</v>
      </c>
      <c r="Q675" s="31">
        <f t="shared" si="22"/>
        <v>1.0774669314035534</v>
      </c>
    </row>
    <row r="676" spans="1:17" ht="15.75" x14ac:dyDescent="0.25">
      <c r="A676" s="2">
        <v>1877</v>
      </c>
      <c r="B676" s="31"/>
      <c r="C676" s="31">
        <v>2.3517311897472628</v>
      </c>
      <c r="D676" s="31">
        <v>0.56062627241291518</v>
      </c>
      <c r="E676" s="31">
        <v>0.79323230154453528</v>
      </c>
      <c r="F676" s="31">
        <v>0.80279902903999634</v>
      </c>
      <c r="G676" s="32">
        <f>C676*'Sources &amp; Notes'!$P$90</f>
        <v>5.5534470381186463</v>
      </c>
      <c r="H676" s="32">
        <f>C676*'Sources &amp; Notes'!$P$91</f>
        <v>12.487472274942546</v>
      </c>
      <c r="I676" s="32">
        <f>C676*'Sources &amp; Notes'!$P$92</f>
        <v>7.2349117768389721</v>
      </c>
      <c r="J676" s="32">
        <f>C676*'Sources &amp; Notes'!$P$93</f>
        <v>4.1467684875887674</v>
      </c>
      <c r="K676" s="32">
        <f>C676*'Sources &amp; Notes'!$P$94</f>
        <v>0.52054950279333956</v>
      </c>
      <c r="L676" s="32">
        <f>C676*'Sources &amp; Notes'!$P$95</f>
        <v>8.9764655055413005</v>
      </c>
      <c r="M676" s="32">
        <f>C676*'Sources &amp; Notes'!$P$96</f>
        <v>7.4846276878246263</v>
      </c>
      <c r="N676" s="32">
        <f>C676*'Sources &amp; Notes'!$P$97</f>
        <v>11.555377436927401</v>
      </c>
      <c r="O676" s="32">
        <f>C676*'Sources &amp; Notes'!$P$98</f>
        <v>68.272406786273166</v>
      </c>
      <c r="P676" s="31">
        <f t="shared" si="21"/>
        <v>3.0650610422243991</v>
      </c>
      <c r="Q676" s="31">
        <f t="shared" si="22"/>
        <v>1.1042558767410686</v>
      </c>
    </row>
    <row r="677" spans="1:17" ht="15.75" x14ac:dyDescent="0.25">
      <c r="A677" s="2">
        <v>1878</v>
      </c>
      <c r="B677" s="31"/>
      <c r="C677" s="31">
        <v>2.2623614628170094</v>
      </c>
      <c r="D677" s="31">
        <v>0.54931016767012131</v>
      </c>
      <c r="E677" s="31">
        <v>0.9066077318368081</v>
      </c>
      <c r="F677" s="31">
        <v>0.76894938322846629</v>
      </c>
      <c r="G677" s="32">
        <f>C677*'Sources &amp; Notes'!$P$90</f>
        <v>5.3424067425772046</v>
      </c>
      <c r="H677" s="32">
        <f>C677*'Sources &amp; Notes'!$P$91</f>
        <v>12.012927398331602</v>
      </c>
      <c r="I677" s="32">
        <f>C677*'Sources &amp; Notes'!$P$92</f>
        <v>6.959973002935115</v>
      </c>
      <c r="J677" s="32">
        <f>C677*'Sources &amp; Notes'!$P$93</f>
        <v>3.9891843346913372</v>
      </c>
      <c r="K677" s="32">
        <f>C677*'Sources &amp; Notes'!$P$94</f>
        <v>0.50076774919788736</v>
      </c>
      <c r="L677" s="32">
        <f>C677*'Sources &amp; Notes'!$P$95</f>
        <v>8.6353447709409838</v>
      </c>
      <c r="M677" s="32">
        <f>C677*'Sources &amp; Notes'!$P$96</f>
        <v>7.2001992907562586</v>
      </c>
      <c r="N677" s="32">
        <f>C677*'Sources &amp; Notes'!$P$97</f>
        <v>11.116253726438535</v>
      </c>
      <c r="O677" s="32">
        <f>C677*'Sources &amp; Notes'!$P$98</f>
        <v>65.677940897501188</v>
      </c>
      <c r="P677" s="31">
        <f t="shared" si="21"/>
        <v>2.9585688425631647</v>
      </c>
      <c r="Q677" s="31">
        <f t="shared" si="22"/>
        <v>1.0795550181700848</v>
      </c>
    </row>
    <row r="678" spans="1:17" ht="15.75" x14ac:dyDescent="0.25">
      <c r="A678" s="2">
        <v>1879</v>
      </c>
      <c r="B678" s="31"/>
      <c r="C678" s="31">
        <v>2.2058318553387832</v>
      </c>
      <c r="D678" s="31">
        <v>0.50424998523666309</v>
      </c>
      <c r="E678" s="31">
        <v>0.8997390384551136</v>
      </c>
      <c r="F678" s="31">
        <v>0.77274298507870043</v>
      </c>
      <c r="G678" s="32">
        <f>C678*'Sources &amp; Notes'!$P$90</f>
        <v>5.208916068734629</v>
      </c>
      <c r="H678" s="32">
        <f>C678*'Sources &amp; Notes'!$P$91</f>
        <v>11.712760479095564</v>
      </c>
      <c r="I678" s="32">
        <f>C678*'Sources &amp; Notes'!$P$92</f>
        <v>6.7860642140959211</v>
      </c>
      <c r="J678" s="32">
        <f>C678*'Sources &amp; Notes'!$P$93</f>
        <v>3.8895066181527973</v>
      </c>
      <c r="K678" s="32">
        <f>C678*'Sources &amp; Notes'!$P$94</f>
        <v>0.48825506951996223</v>
      </c>
      <c r="L678" s="32">
        <f>C678*'Sources &amp; Notes'!$P$95</f>
        <v>8.4195734813555347</v>
      </c>
      <c r="M678" s="32">
        <f>C678*'Sources &amp; Notes'!$P$96</f>
        <v>7.0202879696163363</v>
      </c>
      <c r="N678" s="32">
        <f>C678*'Sources &amp; Notes'!$P$97</f>
        <v>10.838491984952061</v>
      </c>
      <c r="O678" s="32">
        <f>C678*'Sources &amp; Notes'!$P$98</f>
        <v>64.036846722262311</v>
      </c>
      <c r="P678" s="31">
        <f t="shared" si="21"/>
        <v>2.8874063755843924</v>
      </c>
      <c r="Q678" s="31">
        <f t="shared" si="22"/>
        <v>1.0384136158560844</v>
      </c>
    </row>
    <row r="679" spans="1:17" ht="15.75" x14ac:dyDescent="0.25">
      <c r="A679" s="2">
        <v>1880</v>
      </c>
      <c r="B679" s="31"/>
      <c r="C679" s="31">
        <v>2.1180971310684451</v>
      </c>
      <c r="D679" s="31">
        <v>0.524492963433002</v>
      </c>
      <c r="E679" s="31">
        <v>0.93026140605859597</v>
      </c>
      <c r="F679" s="31">
        <v>0.79906411252973408</v>
      </c>
      <c r="G679" s="32">
        <f>C679*'Sources &amp; Notes'!$P$90</f>
        <v>5.0017367164500559</v>
      </c>
      <c r="H679" s="32">
        <f>C679*'Sources &amp; Notes'!$P$91</f>
        <v>11.246897313419169</v>
      </c>
      <c r="I679" s="32">
        <f>C679*'Sources &amp; Notes'!$P$92</f>
        <v>6.5161553943173276</v>
      </c>
      <c r="J679" s="32">
        <f>C679*'Sources &amp; Notes'!$P$93</f>
        <v>3.7348054382485474</v>
      </c>
      <c r="K679" s="32">
        <f>C679*'Sources &amp; Notes'!$P$94</f>
        <v>0.46883521945557483</v>
      </c>
      <c r="L679" s="32">
        <f>C679*'Sources &amp; Notes'!$P$95</f>
        <v>8.084693487636736</v>
      </c>
      <c r="M679" s="32">
        <f>C679*'Sources &amp; Notes'!$P$96</f>
        <v>6.7410631375776022</v>
      </c>
      <c r="N679" s="32">
        <f>C679*'Sources &amp; Notes'!$P$97</f>
        <v>10.407401961700948</v>
      </c>
      <c r="O679" s="32">
        <f>C679*'Sources &amp; Notes'!$P$98</f>
        <v>61.489846108085082</v>
      </c>
      <c r="P679" s="31">
        <f t="shared" si="21"/>
        <v>2.7813503437278499</v>
      </c>
      <c r="Q679" s="31">
        <f t="shared" si="22"/>
        <v>1.0298086695611044</v>
      </c>
    </row>
    <row r="680" spans="1:17" ht="15.75" x14ac:dyDescent="0.25">
      <c r="A680" s="2">
        <v>1881</v>
      </c>
      <c r="B680" s="31"/>
      <c r="C680" s="31">
        <v>2.1595530465478268</v>
      </c>
      <c r="D680" s="31">
        <v>0.49980209771600531</v>
      </c>
      <c r="E680" s="31">
        <v>0.91254174463263016</v>
      </c>
      <c r="F680" s="31">
        <v>0.80164356751601074</v>
      </c>
      <c r="G680" s="32">
        <f>C680*'Sources &amp; Notes'!$P$90</f>
        <v>5.0996319317004906</v>
      </c>
      <c r="H680" s="32">
        <f>C680*'Sources &amp; Notes'!$P$91</f>
        <v>11.467024340452719</v>
      </c>
      <c r="I680" s="32">
        <f>C680*'Sources &amp; Notes'!$P$92</f>
        <v>6.6436911826034253</v>
      </c>
      <c r="J680" s="32">
        <f>C680*'Sources &amp; Notes'!$P$93</f>
        <v>3.8079039644251371</v>
      </c>
      <c r="K680" s="32">
        <f>C680*'Sources &amp; Notes'!$P$94</f>
        <v>0.4780113771238983</v>
      </c>
      <c r="L680" s="32">
        <f>C680*'Sources &amp; Notes'!$P$95</f>
        <v>8.2429290874041126</v>
      </c>
      <c r="M680" s="32">
        <f>C680*'Sources &amp; Notes'!$P$96</f>
        <v>6.8730008752637035</v>
      </c>
      <c r="N680" s="32">
        <f>C680*'Sources &amp; Notes'!$P$97</f>
        <v>10.611098180233943</v>
      </c>
      <c r="O680" s="32">
        <f>C680*'Sources &amp; Notes'!$P$98</f>
        <v>62.693340426502431</v>
      </c>
      <c r="P680" s="31">
        <f t="shared" si="21"/>
        <v>2.832298129293652</v>
      </c>
      <c r="Q680" s="31">
        <f t="shared" si="22"/>
        <v>1.0264506978294168</v>
      </c>
    </row>
    <row r="681" spans="1:17" ht="15.75" x14ac:dyDescent="0.25">
      <c r="A681" s="2">
        <v>1882</v>
      </c>
      <c r="B681" s="31"/>
      <c r="C681" s="31">
        <v>2.2665903806119116</v>
      </c>
      <c r="D681" s="31">
        <v>0.50239514121136619</v>
      </c>
      <c r="E681" s="31">
        <v>0.89766195954659045</v>
      </c>
      <c r="F681" s="31">
        <v>0.78487831649756223</v>
      </c>
      <c r="G681" s="32">
        <f>C681*'Sources &amp; Notes'!$P$90</f>
        <v>5.3523930331468641</v>
      </c>
      <c r="H681" s="32">
        <f>C681*'Sources &amp; Notes'!$P$91</f>
        <v>12.035382555599183</v>
      </c>
      <c r="I681" s="32">
        <f>C681*'Sources &amp; Notes'!$P$92</f>
        <v>6.9729829282577915</v>
      </c>
      <c r="J681" s="32">
        <f>C681*'Sources &amp; Notes'!$P$93</f>
        <v>3.9966411150941981</v>
      </c>
      <c r="K681" s="32">
        <f>C681*'Sources &amp; Notes'!$P$94</f>
        <v>0.50170380900994727</v>
      </c>
      <c r="L681" s="32">
        <f>C681*'Sources &amp; Notes'!$P$95</f>
        <v>8.6514863839268568</v>
      </c>
      <c r="M681" s="32">
        <f>C681*'Sources &amp; Notes'!$P$96</f>
        <v>7.2136582589220293</v>
      </c>
      <c r="N681" s="32">
        <f>C681*'Sources &amp; Notes'!$P$97</f>
        <v>11.137032776987711</v>
      </c>
      <c r="O681" s="32">
        <f>C681*'Sources &amp; Notes'!$P$98</f>
        <v>65.800709348767214</v>
      </c>
      <c r="P681" s="31">
        <f t="shared" si="21"/>
        <v>2.9643734724257458</v>
      </c>
      <c r="Q681" s="31">
        <f t="shared" si="22"/>
        <v>1.055260435471028</v>
      </c>
    </row>
    <row r="682" spans="1:17" ht="15.75" x14ac:dyDescent="0.25">
      <c r="A682" s="2">
        <v>1883</v>
      </c>
      <c r="B682" s="31"/>
      <c r="C682" s="31">
        <v>2.1950592388304462</v>
      </c>
      <c r="D682" s="31">
        <v>0.50320953775768806</v>
      </c>
      <c r="E682" s="31">
        <v>0.89520458242173284</v>
      </c>
      <c r="F682" s="31">
        <v>0.79924022271966844</v>
      </c>
      <c r="G682" s="32">
        <f>C682*'Sources &amp; Notes'!$P$90</f>
        <v>5.1834772960118665</v>
      </c>
      <c r="H682" s="32">
        <f>C682*'Sources &amp; Notes'!$P$91</f>
        <v>11.655558894763598</v>
      </c>
      <c r="I682" s="32">
        <f>C682*'Sources &amp; Notes'!$P$92</f>
        <v>6.7529231262099731</v>
      </c>
      <c r="J682" s="32">
        <f>C682*'Sources &amp; Notes'!$P$93</f>
        <v>3.8705114426580796</v>
      </c>
      <c r="K682" s="32">
        <f>C682*'Sources &amp; Notes'!$P$94</f>
        <v>0.48587057923823035</v>
      </c>
      <c r="L682" s="32">
        <f>C682*'Sources &amp; Notes'!$P$95</f>
        <v>8.3784548276109696</v>
      </c>
      <c r="M682" s="32">
        <f>C682*'Sources &amp; Notes'!$P$96</f>
        <v>6.9860030036558856</v>
      </c>
      <c r="N682" s="32">
        <f>C682*'Sources &amp; Notes'!$P$97</f>
        <v>10.785560063872046</v>
      </c>
      <c r="O682" s="32">
        <f>C682*'Sources &amp; Notes'!$P$98</f>
        <v>63.724110105247533</v>
      </c>
      <c r="P682" s="31">
        <f t="shared" si="21"/>
        <v>2.8754514499058064</v>
      </c>
      <c r="Q682" s="31">
        <f t="shared" si="22"/>
        <v>1.036650173746468</v>
      </c>
    </row>
    <row r="683" spans="1:17" ht="15.75" x14ac:dyDescent="0.25">
      <c r="A683" s="2">
        <v>1884</v>
      </c>
      <c r="B683" s="31"/>
      <c r="C683" s="31">
        <v>2.1234468829223587</v>
      </c>
      <c r="D683" s="31">
        <v>0.47566170260276336</v>
      </c>
      <c r="E683" s="31">
        <v>0.76961663111173795</v>
      </c>
      <c r="F683" s="31">
        <v>0.70120525960476165</v>
      </c>
      <c r="G683" s="32">
        <f>C683*'Sources &amp; Notes'!$P$90</f>
        <v>5.0143697774552045</v>
      </c>
      <c r="H683" s="32">
        <f>C683*'Sources &amp; Notes'!$P$91</f>
        <v>11.275303994524908</v>
      </c>
      <c r="I683" s="32">
        <f>C683*'Sources &amp; Notes'!$P$92</f>
        <v>6.5326134754363716</v>
      </c>
      <c r="J683" s="32">
        <f>C683*'Sources &amp; Notes'!$P$93</f>
        <v>3.7442385667034253</v>
      </c>
      <c r="K683" s="32">
        <f>C683*'Sources &amp; Notes'!$P$94</f>
        <v>0.47001937293355872</v>
      </c>
      <c r="L683" s="32">
        <f>C683*'Sources &amp; Notes'!$P$95</f>
        <v>8.1051132801662646</v>
      </c>
      <c r="M683" s="32">
        <f>C683*'Sources &amp; Notes'!$P$96</f>
        <v>6.758089276033969</v>
      </c>
      <c r="N683" s="32">
        <f>C683*'Sources &amp; Notes'!$P$97</f>
        <v>10.433688300095142</v>
      </c>
      <c r="O683" s="32">
        <f>C683*'Sources &amp; Notes'!$P$98</f>
        <v>61.645153158639296</v>
      </c>
      <c r="P683" s="31">
        <f t="shared" si="21"/>
        <v>2.7696502080887972</v>
      </c>
      <c r="Q683" s="31">
        <f t="shared" si="22"/>
        <v>0.98257928368984071</v>
      </c>
    </row>
    <row r="684" spans="1:17" ht="15.75" x14ac:dyDescent="0.25">
      <c r="A684" s="2">
        <v>1885</v>
      </c>
      <c r="B684" s="31"/>
      <c r="C684" s="31">
        <v>2.0340599775422263</v>
      </c>
      <c r="D684" s="31">
        <v>0.50319984049789013</v>
      </c>
      <c r="E684" s="31">
        <v>0.75459637591419437</v>
      </c>
      <c r="F684" s="31">
        <v>0.70989035148334334</v>
      </c>
      <c r="G684" s="32">
        <f>C684*'Sources &amp; Notes'!$P$90</f>
        <v>4.8032889162181531</v>
      </c>
      <c r="H684" s="32">
        <f>C684*'Sources &amp; Notes'!$P$91</f>
        <v>10.800667901954618</v>
      </c>
      <c r="I684" s="32">
        <f>C684*'Sources &amp; Notes'!$P$92</f>
        <v>6.2576218534136983</v>
      </c>
      <c r="J684" s="32">
        <f>C684*'Sources &amp; Notes'!$P$93</f>
        <v>3.5866241233310738</v>
      </c>
      <c r="K684" s="32">
        <f>C684*'Sources &amp; Notes'!$P$94</f>
        <v>0.45023381693348558</v>
      </c>
      <c r="L684" s="32">
        <f>C684*'Sources &amp; Notes'!$P$95</f>
        <v>7.7639269760980385</v>
      </c>
      <c r="M684" s="32">
        <f>C684*'Sources &amp; Notes'!$P$96</f>
        <v>6.4736062067725548</v>
      </c>
      <c r="N684" s="32">
        <f>C684*'Sources &amp; Notes'!$P$97</f>
        <v>9.9944801822245992</v>
      </c>
      <c r="O684" s="32">
        <f>C684*'Sources &amp; Notes'!$P$98</f>
        <v>59.050188567412206</v>
      </c>
      <c r="P684" s="31">
        <f t="shared" si="21"/>
        <v>2.65702032754016</v>
      </c>
      <c r="Q684" s="31">
        <f t="shared" si="22"/>
        <v>0.97228461666427568</v>
      </c>
    </row>
    <row r="685" spans="1:17" ht="15.75" x14ac:dyDescent="0.25">
      <c r="A685" s="2">
        <v>1886</v>
      </c>
      <c r="B685" s="31"/>
      <c r="C685" s="31">
        <v>2.1839370870398356</v>
      </c>
      <c r="D685" s="31">
        <v>0.49599359064799209</v>
      </c>
      <c r="E685" s="31">
        <v>0.81896686160257703</v>
      </c>
      <c r="F685" s="31">
        <v>0.70632428541687153</v>
      </c>
      <c r="G685" s="32">
        <f>C685*'Sources &amp; Notes'!$P$90</f>
        <v>5.1572131204171594</v>
      </c>
      <c r="H685" s="32">
        <f>C685*'Sources &amp; Notes'!$P$91</f>
        <v>11.596501310832043</v>
      </c>
      <c r="I685" s="32">
        <f>C685*'Sources &amp; Notes'!$P$92</f>
        <v>6.7187067211529277</v>
      </c>
      <c r="J685" s="32">
        <f>C685*'Sources &amp; Notes'!$P$93</f>
        <v>3.8508999374143875</v>
      </c>
      <c r="K685" s="32">
        <f>C685*'Sources &amp; Notes'!$P$94</f>
        <v>0.4834087202426805</v>
      </c>
      <c r="L685" s="32">
        <f>C685*'Sources &amp; Notes'!$P$95</f>
        <v>8.3360020114340756</v>
      </c>
      <c r="M685" s="32">
        <f>C685*'Sources &amp; Notes'!$P$96</f>
        <v>6.9506056055165431</v>
      </c>
      <c r="N685" s="32">
        <f>C685*'Sources &amp; Notes'!$P$97</f>
        <v>10.730910679447666</v>
      </c>
      <c r="O685" s="32">
        <f>C685*'Sources &amp; Notes'!$P$98</f>
        <v>63.401226233698914</v>
      </c>
      <c r="P685" s="31">
        <f t="shared" si="21"/>
        <v>2.849444091313984</v>
      </c>
      <c r="Q685" s="31">
        <f t="shared" si="22"/>
        <v>1.015387884292362</v>
      </c>
    </row>
    <row r="686" spans="1:17" ht="15.75" x14ac:dyDescent="0.25">
      <c r="A686" s="2">
        <v>1887</v>
      </c>
      <c r="B686" s="31"/>
      <c r="C686" s="31">
        <v>1.9975565361286449</v>
      </c>
      <c r="D686" s="31">
        <v>0.43214236626694824</v>
      </c>
      <c r="E686" s="31">
        <v>0.84908534206434649</v>
      </c>
      <c r="F686" s="31">
        <v>0.67249974900753762</v>
      </c>
      <c r="G686" s="32">
        <f>C686*'Sources &amp; Notes'!$P$90</f>
        <v>4.7170886185467262</v>
      </c>
      <c r="H686" s="32">
        <f>C686*'Sources &amp; Notes'!$P$91</f>
        <v>10.606838048194387</v>
      </c>
      <c r="I686" s="32">
        <f>C686*'Sources &amp; Notes'!$P$92</f>
        <v>6.1453219530978576</v>
      </c>
      <c r="J686" s="32">
        <f>C686*'Sources &amp; Notes'!$P$93</f>
        <v>3.5222582122940009</v>
      </c>
      <c r="K686" s="32">
        <f>C686*'Sources &amp; Notes'!$P$94</f>
        <v>0.44215387635144665</v>
      </c>
      <c r="L686" s="32">
        <f>C686*'Sources &amp; Notes'!$P$95</f>
        <v>7.6245947751598111</v>
      </c>
      <c r="M686" s="32">
        <f>C686*'Sources &amp; Notes'!$P$96</f>
        <v>6.3574302299023673</v>
      </c>
      <c r="N686" s="32">
        <f>C686*'Sources &amp; Notes'!$P$97</f>
        <v>9.8151182529702474</v>
      </c>
      <c r="O686" s="32">
        <f>C686*'Sources &amp; Notes'!$P$98</f>
        <v>57.990468046566988</v>
      </c>
      <c r="P686" s="31">
        <f t="shared" si="21"/>
        <v>2.6152765887070308</v>
      </c>
      <c r="Q686" s="31">
        <f t="shared" si="22"/>
        <v>0.9273438418070522</v>
      </c>
    </row>
    <row r="687" spans="1:17" ht="15.75" x14ac:dyDescent="0.25">
      <c r="A687" s="2">
        <v>1888</v>
      </c>
      <c r="B687" s="31"/>
      <c r="C687" s="31">
        <v>2.1041896373962303</v>
      </c>
      <c r="D687" s="31">
        <v>0.46350506458875307</v>
      </c>
      <c r="E687" s="31">
        <v>0.85043920536844897</v>
      </c>
      <c r="F687" s="31">
        <v>0.69759402233432144</v>
      </c>
      <c r="G687" s="32">
        <f>C687*'Sources &amp; Notes'!$P$90</f>
        <v>4.968895152806077</v>
      </c>
      <c r="H687" s="32">
        <f>C687*'Sources &amp; Notes'!$P$91</f>
        <v>11.173049825065542</v>
      </c>
      <c r="I687" s="32">
        <f>C687*'Sources &amp; Notes'!$P$92</f>
        <v>6.4733701090797604</v>
      </c>
      <c r="J687" s="32">
        <f>C687*'Sources &amp; Notes'!$P$93</f>
        <v>3.7102825859971049</v>
      </c>
      <c r="K687" s="32">
        <f>C687*'Sources &amp; Notes'!$P$94</f>
        <v>0.46575683237301418</v>
      </c>
      <c r="L687" s="32">
        <f>C687*'Sources &amp; Notes'!$P$95</f>
        <v>8.0316091309885653</v>
      </c>
      <c r="M687" s="32">
        <f>C687*'Sources &amp; Notes'!$P$96</f>
        <v>6.6968011008868817</v>
      </c>
      <c r="N687" s="32">
        <f>C687*'Sources &amp; Notes'!$P$97</f>
        <v>10.339066626742282</v>
      </c>
      <c r="O687" s="32">
        <f>C687*'Sources &amp; Notes'!$P$98</f>
        <v>61.086101807075487</v>
      </c>
      <c r="P687" s="31">
        <f t="shared" si="21"/>
        <v>2.7509827723436753</v>
      </c>
      <c r="Q687" s="31">
        <f t="shared" si="22"/>
        <v>0.97687773439426118</v>
      </c>
    </row>
    <row r="688" spans="1:17" ht="15.75" x14ac:dyDescent="0.25">
      <c r="A688" s="2">
        <v>1889</v>
      </c>
      <c r="B688" s="31"/>
      <c r="C688" s="31">
        <v>2.2360036820262001</v>
      </c>
      <c r="D688" s="31">
        <v>0.49283596257117712</v>
      </c>
      <c r="E688" s="31">
        <v>0.87331647284968716</v>
      </c>
      <c r="F688" s="31">
        <v>0.78803143407531184</v>
      </c>
      <c r="G688" s="32">
        <f>C688*'Sources &amp; Notes'!$P$90</f>
        <v>5.2801647056036547</v>
      </c>
      <c r="H688" s="32">
        <f>C688*'Sources &amp; Notes'!$P$91</f>
        <v>11.872970051892862</v>
      </c>
      <c r="I688" s="32">
        <f>C688*'Sources &amp; Notes'!$P$92</f>
        <v>6.8788854111703177</v>
      </c>
      <c r="J688" s="32">
        <f>C688*'Sources &amp; Notes'!$P$93</f>
        <v>3.9427080982649083</v>
      </c>
      <c r="K688" s="32">
        <f>C688*'Sources &amp; Notes'!$P$94</f>
        <v>0.49493352386413819</v>
      </c>
      <c r="L688" s="32">
        <f>C688*'Sources &amp; Notes'!$P$95</f>
        <v>8.5347381577775359</v>
      </c>
      <c r="M688" s="32">
        <f>C688*'Sources &amp; Notes'!$P$96</f>
        <v>7.1163129279114878</v>
      </c>
      <c r="N688" s="32">
        <f>C688*'Sources &amp; Notes'!$P$97</f>
        <v>10.986743131534901</v>
      </c>
      <c r="O688" s="32">
        <f>C688*'Sources &amp; Notes'!$P$98</f>
        <v>64.912756024341022</v>
      </c>
      <c r="P688" s="31">
        <f t="shared" si="21"/>
        <v>2.9244782421456241</v>
      </c>
      <c r="Q688" s="31">
        <f t="shared" si="22"/>
        <v>1.0396023438394841</v>
      </c>
    </row>
    <row r="689" spans="1:17" ht="15.75" x14ac:dyDescent="0.25">
      <c r="A689" s="2">
        <v>1890</v>
      </c>
      <c r="B689" s="31"/>
      <c r="C689" s="31">
        <v>1.9922994662084867</v>
      </c>
      <c r="D689" s="31">
        <v>0.4641042715039268</v>
      </c>
      <c r="E689" s="31">
        <v>0.74568097888884366</v>
      </c>
      <c r="F689" s="31">
        <v>0.71018966918459159</v>
      </c>
      <c r="G689" s="32">
        <f>C689*'Sources &amp; Notes'!$P$90</f>
        <v>4.7046744193795069</v>
      </c>
      <c r="H689" s="32">
        <f>C689*'Sources &amp; Notes'!$P$91</f>
        <v>10.578923499473168</v>
      </c>
      <c r="I689" s="32">
        <f>C689*'Sources &amp; Notes'!$P$92</f>
        <v>6.1291490004905036</v>
      </c>
      <c r="J689" s="32">
        <f>C689*'Sources &amp; Notes'!$P$93</f>
        <v>3.5129885083512193</v>
      </c>
      <c r="K689" s="32">
        <f>C689*'Sources &amp; Notes'!$P$94</f>
        <v>0.44099023777531232</v>
      </c>
      <c r="L689" s="32">
        <f>C689*'Sources &amp; Notes'!$P$95</f>
        <v>7.6045287459281328</v>
      </c>
      <c r="M689" s="32">
        <f>C689*'Sources &amp; Notes'!$P$96</f>
        <v>6.3406990612837832</v>
      </c>
      <c r="N689" s="32">
        <f>C689*'Sources &amp; Notes'!$P$97</f>
        <v>9.7892873130207398</v>
      </c>
      <c r="O689" s="32">
        <f>C689*'Sources &amp; Notes'!$P$98</f>
        <v>57.837851617590047</v>
      </c>
      <c r="P689" s="31">
        <f t="shared" si="21"/>
        <v>2.6039980522729622</v>
      </c>
      <c r="Q689" s="31">
        <f t="shared" si="22"/>
        <v>0.93813515668470138</v>
      </c>
    </row>
    <row r="690" spans="1:17" ht="15.75" x14ac:dyDescent="0.25">
      <c r="A690" s="2">
        <v>1891</v>
      </c>
      <c r="B690" s="31"/>
      <c r="C690" s="31">
        <v>2.1850081552145615</v>
      </c>
      <c r="D690" s="31">
        <v>0.525484352489895</v>
      </c>
      <c r="E690" s="31">
        <v>0.8695684289572484</v>
      </c>
      <c r="F690" s="31">
        <v>0.81135252525215407</v>
      </c>
      <c r="G690" s="32">
        <f>C690*'Sources &amp; Notes'!$P$90</f>
        <v>5.1597423722332199</v>
      </c>
      <c r="H690" s="32">
        <f>C690*'Sources &amp; Notes'!$P$91</f>
        <v>11.602188582487397</v>
      </c>
      <c r="I690" s="32">
        <f>C690*'Sources &amp; Notes'!$P$92</f>
        <v>6.7220017762106252</v>
      </c>
      <c r="J690" s="32">
        <f>C690*'Sources &amp; Notes'!$P$93</f>
        <v>3.852788534110462</v>
      </c>
      <c r="K690" s="32">
        <f>C690*'Sources &amp; Notes'!$P$94</f>
        <v>0.48364579836123506</v>
      </c>
      <c r="L690" s="32">
        <f>C690*'Sources &amp; Notes'!$P$95</f>
        <v>8.3400902365536922</v>
      </c>
      <c r="M690" s="32">
        <f>C690*'Sources &amp; Notes'!$P$96</f>
        <v>6.95401439073445</v>
      </c>
      <c r="N690" s="32">
        <f>C690*'Sources &amp; Notes'!$P$97</f>
        <v>10.736173439525688</v>
      </c>
      <c r="O690" s="32">
        <f>C690*'Sources &amp; Notes'!$P$98</f>
        <v>63.432320094442652</v>
      </c>
      <c r="P690" s="31">
        <f t="shared" si="21"/>
        <v>2.8618742172847442</v>
      </c>
      <c r="Q690" s="31">
        <f t="shared" si="22"/>
        <v>1.0450766529141708</v>
      </c>
    </row>
    <row r="691" spans="1:17" ht="15.75" x14ac:dyDescent="0.25">
      <c r="A691" s="2">
        <v>1892</v>
      </c>
      <c r="B691" s="31"/>
      <c r="C691" s="31">
        <v>2.4850072367143237</v>
      </c>
      <c r="D691" s="31">
        <v>0.58993583870508159</v>
      </c>
      <c r="E691" s="31">
        <v>0.92152637589039066</v>
      </c>
      <c r="F691" s="31">
        <v>0.88882928450303067</v>
      </c>
      <c r="G691" s="32">
        <f>C691*'Sources &amp; Notes'!$P$90</f>
        <v>5.8681690061344414</v>
      </c>
      <c r="H691" s="32">
        <f>C691*'Sources &amp; Notes'!$P$91</f>
        <v>13.195155597199275</v>
      </c>
      <c r="I691" s="32">
        <f>C691*'Sources &amp; Notes'!$P$92</f>
        <v>7.6449248114818298</v>
      </c>
      <c r="J691" s="32">
        <f>C691*'Sources &amp; Notes'!$P$93</f>
        <v>4.3817719242582456</v>
      </c>
      <c r="K691" s="32">
        <f>C691*'Sources &amp; Notes'!$P$94</f>
        <v>0.55004980464987152</v>
      </c>
      <c r="L691" s="32">
        <f>C691*'Sources &amp; Notes'!$P$95</f>
        <v>9.4851749377801511</v>
      </c>
      <c r="M691" s="32">
        <f>C691*'Sources &amp; Notes'!$P$96</f>
        <v>7.908792488462697</v>
      </c>
      <c r="N691" s="32">
        <f>C691*'Sources &amp; Notes'!$P$97</f>
        <v>12.210237581114015</v>
      </c>
      <c r="O691" s="32">
        <f>C691*'Sources &amp; Notes'!$P$98</f>
        <v>72.141503957357372</v>
      </c>
      <c r="P691" s="31">
        <f t="shared" si="21"/>
        <v>3.247586500927921</v>
      </c>
      <c r="Q691" s="31">
        <f t="shared" si="22"/>
        <v>1.1758191158900011</v>
      </c>
    </row>
    <row r="692" spans="1:17" ht="15.75" x14ac:dyDescent="0.25">
      <c r="A692" s="2">
        <v>1893</v>
      </c>
      <c r="B692" s="31"/>
      <c r="C692" s="31">
        <v>2.5395112450829509</v>
      </c>
      <c r="D692" s="31">
        <v>0.62378056601222753</v>
      </c>
      <c r="E692" s="31">
        <v>0.95326626945124326</v>
      </c>
      <c r="F692" s="31">
        <v>0.91156041899391005</v>
      </c>
      <c r="G692" s="32">
        <f>C692*'Sources &amp; Notes'!$P$90</f>
        <v>5.9968763708026271</v>
      </c>
      <c r="H692" s="32">
        <f>C692*'Sources &amp; Notes'!$P$91</f>
        <v>13.484566774949405</v>
      </c>
      <c r="I692" s="32">
        <f>C692*'Sources &amp; Notes'!$P$92</f>
        <v>7.8126020076470466</v>
      </c>
      <c r="J692" s="32">
        <f>C692*'Sources &amp; Notes'!$P$93</f>
        <v>4.4778779355811587</v>
      </c>
      <c r="K692" s="32">
        <f>C692*'Sources &amp; Notes'!$P$94</f>
        <v>0.56211412330169075</v>
      </c>
      <c r="L692" s="32">
        <f>C692*'Sources &amp; Notes'!$P$95</f>
        <v>9.693214595189847</v>
      </c>
      <c r="M692" s="32">
        <f>C692*'Sources &amp; Notes'!$P$96</f>
        <v>8.0822571309829563</v>
      </c>
      <c r="N692" s="32">
        <f>C692*'Sources &amp; Notes'!$P$97</f>
        <v>12.478046415419021</v>
      </c>
      <c r="O692" s="32">
        <f>C692*'Sources &amp; Notes'!$P$98</f>
        <v>73.723793568962705</v>
      </c>
      <c r="P692" s="31">
        <f t="shared" si="21"/>
        <v>3.3198679657952863</v>
      </c>
      <c r="Q692" s="31">
        <f t="shared" si="22"/>
        <v>1.2144564569544301</v>
      </c>
    </row>
    <row r="693" spans="1:17" ht="15.75" x14ac:dyDescent="0.25">
      <c r="A693" s="2">
        <v>1894</v>
      </c>
      <c r="B693" s="31"/>
      <c r="C693" s="31">
        <v>3.0025918002751601</v>
      </c>
      <c r="D693" s="31">
        <v>0.69994355489796045</v>
      </c>
      <c r="E693" s="31">
        <v>1.0536496910054336</v>
      </c>
      <c r="F693" s="31">
        <v>1.0100507562484684</v>
      </c>
      <c r="G693" s="32">
        <f>C693*'Sources &amp; Notes'!$P$90</f>
        <v>7.0904083819670873</v>
      </c>
      <c r="H693" s="32">
        <f>C693*'Sources &amp; Notes'!$P$91</f>
        <v>15.943481135246328</v>
      </c>
      <c r="I693" s="32">
        <f>C693*'Sources &amp; Notes'!$P$92</f>
        <v>9.2372320746341252</v>
      </c>
      <c r="J693" s="32">
        <f>C693*'Sources &amp; Notes'!$P$93</f>
        <v>5.2944201755522737</v>
      </c>
      <c r="K693" s="32">
        <f>C693*'Sources &amp; Notes'!$P$94</f>
        <v>0.66461578412478595</v>
      </c>
      <c r="L693" s="32">
        <f>C693*'Sources &amp; Notes'!$P$95</f>
        <v>11.460774870825137</v>
      </c>
      <c r="M693" s="32">
        <f>C693*'Sources &amp; Notes'!$P$96</f>
        <v>9.556058881878343</v>
      </c>
      <c r="N693" s="32">
        <f>C693*'Sources &amp; Notes'!$P$97</f>
        <v>14.753421518779767</v>
      </c>
      <c r="O693" s="32">
        <f>C693*'Sources &amp; Notes'!$P$98</f>
        <v>87.167347057018205</v>
      </c>
      <c r="P693" s="31">
        <f t="shared" si="21"/>
        <v>3.9151902708437873</v>
      </c>
      <c r="Q693" s="31">
        <f t="shared" si="22"/>
        <v>1.4032361026747078</v>
      </c>
    </row>
    <row r="694" spans="1:17" ht="15.75" x14ac:dyDescent="0.25">
      <c r="A694" s="2">
        <v>1895</v>
      </c>
      <c r="B694" s="31"/>
      <c r="C694" s="31">
        <v>2.7017307142875895</v>
      </c>
      <c r="D694" s="31">
        <v>0.5764786264346401</v>
      </c>
      <c r="E694" s="31">
        <v>1.0445650741407373</v>
      </c>
      <c r="F694" s="31">
        <v>0.98356014161407657</v>
      </c>
      <c r="G694" s="32">
        <f>C694*'Sources &amp; Notes'!$P$90</f>
        <v>6.3799461853746298</v>
      </c>
      <c r="H694" s="32">
        <f>C694*'Sources &amp; Notes'!$P$91</f>
        <v>14.345936957468657</v>
      </c>
      <c r="I694" s="32">
        <f>C694*'Sources &amp; Notes'!$P$92</f>
        <v>8.3116571519160374</v>
      </c>
      <c r="J694" s="32">
        <f>C694*'Sources &amp; Notes'!$P$93</f>
        <v>4.7639168272299379</v>
      </c>
      <c r="K694" s="32">
        <f>C694*'Sources &amp; Notes'!$P$94</f>
        <v>0.59802097541387833</v>
      </c>
      <c r="L694" s="32">
        <f>C694*'Sources &amp; Notes'!$P$95</f>
        <v>10.312399932353806</v>
      </c>
      <c r="M694" s="32">
        <f>C694*'Sources &amp; Notes'!$P$96</f>
        <v>8.5985373657336517</v>
      </c>
      <c r="N694" s="32">
        <f>C694*'Sources &amp; Notes'!$P$97</f>
        <v>13.275121864539152</v>
      </c>
      <c r="O694" s="32">
        <f>C694*'Sources &amp; Notes'!$P$98</f>
        <v>78.433138598903227</v>
      </c>
      <c r="P694" s="31">
        <f t="shared" si="21"/>
        <v>3.5350820708351907</v>
      </c>
      <c r="Q694" s="31">
        <f t="shared" si="22"/>
        <v>1.2473097383251184</v>
      </c>
    </row>
    <row r="695" spans="1:17" ht="15.75" x14ac:dyDescent="0.25">
      <c r="A695" s="2">
        <v>1896</v>
      </c>
      <c r="B695" s="31"/>
      <c r="C695" s="31">
        <v>2.619193533540539</v>
      </c>
      <c r="D695" s="31">
        <v>0.56982811990144455</v>
      </c>
      <c r="E695" s="31">
        <v>1.0462079059916503</v>
      </c>
      <c r="F695" s="31">
        <v>0.94257294164392413</v>
      </c>
      <c r="G695" s="32">
        <f>C695*'Sources &amp; Notes'!$P$90</f>
        <v>6.1850404648770283</v>
      </c>
      <c r="H695" s="32">
        <f>C695*'Sources &amp; Notes'!$P$91</f>
        <v>13.907672260923352</v>
      </c>
      <c r="I695" s="32">
        <f>C695*'Sources &amp; Notes'!$P$92</f>
        <v>8.0577381565745263</v>
      </c>
      <c r="J695" s="32">
        <f>C695*'Sources &amp; Notes'!$P$93</f>
        <v>4.6183803893630451</v>
      </c>
      <c r="K695" s="32">
        <f>C695*'Sources &amp; Notes'!$P$94</f>
        <v>0.57975158791451098</v>
      </c>
      <c r="L695" s="32">
        <f>C695*'Sources &amp; Notes'!$P$95</f>
        <v>9.997358757949792</v>
      </c>
      <c r="M695" s="32">
        <f>C695*'Sources &amp; Notes'!$P$96</f>
        <v>8.3358542534002442</v>
      </c>
      <c r="N695" s="32">
        <f>C695*'Sources &amp; Notes'!$P$97</f>
        <v>12.869570294585035</v>
      </c>
      <c r="O695" s="32">
        <f>C695*'Sources &amp; Notes'!$P$98</f>
        <v>76.037026320628613</v>
      </c>
      <c r="P695" s="31">
        <f t="shared" si="21"/>
        <v>3.428697104073291</v>
      </c>
      <c r="Q695" s="31">
        <f t="shared" si="22"/>
        <v>1.2171837521654749</v>
      </c>
    </row>
    <row r="696" spans="1:17" ht="15.75" x14ac:dyDescent="0.25">
      <c r="A696" s="2">
        <v>1897</v>
      </c>
      <c r="B696" s="31"/>
      <c r="C696" s="31">
        <v>3.1638860003809754</v>
      </c>
      <c r="D696" s="31">
        <v>0.72820201027052134</v>
      </c>
      <c r="E696" s="31">
        <v>1.1630918344207906</v>
      </c>
      <c r="F696" s="31">
        <v>1.0182656381556061</v>
      </c>
      <c r="G696" s="32">
        <f>C696*'Sources &amp; Notes'!$P$90</f>
        <v>7.471293238939035</v>
      </c>
      <c r="H696" s="32">
        <f>C696*'Sources &amp; Notes'!$P$91</f>
        <v>16.799938225542803</v>
      </c>
      <c r="I696" s="32">
        <f>C696*'Sources &amp; Notes'!$P$92</f>
        <v>9.7334407029709364</v>
      </c>
      <c r="J696" s="32">
        <f>C696*'Sources &amp; Notes'!$P$93</f>
        <v>5.5788275555902578</v>
      </c>
      <c r="K696" s="32">
        <f>C696*'Sources &amp; Notes'!$P$94</f>
        <v>0.70031783035973627</v>
      </c>
      <c r="L696" s="32">
        <f>C696*'Sources &amp; Notes'!$P$95</f>
        <v>12.076428492210889</v>
      </c>
      <c r="M696" s="32">
        <f>C696*'Sources &amp; Notes'!$P$96</f>
        <v>10.069394352046279</v>
      </c>
      <c r="N696" s="32">
        <f>C696*'Sources &amp; Notes'!$P$97</f>
        <v>15.545950600647449</v>
      </c>
      <c r="O696" s="32">
        <f>C696*'Sources &amp; Notes'!$P$98</f>
        <v>91.849830875704214</v>
      </c>
      <c r="P696" s="31">
        <f t="shared" si="21"/>
        <v>4.1259920079444363</v>
      </c>
      <c r="Q696" s="31">
        <f t="shared" si="22"/>
        <v>1.4739940551166322</v>
      </c>
    </row>
    <row r="697" spans="1:17" ht="15.75" x14ac:dyDescent="0.25">
      <c r="A697" s="2">
        <v>1898</v>
      </c>
      <c r="B697" s="31"/>
      <c r="C697" s="31">
        <v>3.5433654636285259</v>
      </c>
      <c r="D697" s="31">
        <v>0.81049809205352308</v>
      </c>
      <c r="E697" s="31">
        <v>1.2917944840105178</v>
      </c>
      <c r="F697" s="31">
        <v>1.2056645826978276</v>
      </c>
      <c r="G697" s="32">
        <f>C697*'Sources &amp; Notes'!$P$90</f>
        <v>8.367407178485605</v>
      </c>
      <c r="H697" s="32">
        <f>C697*'Sources &amp; Notes'!$P$91</f>
        <v>18.814938620516994</v>
      </c>
      <c r="I697" s="32">
        <f>C697*'Sources &amp; Notes'!$P$92</f>
        <v>10.900878737423032</v>
      </c>
      <c r="J697" s="32">
        <f>C697*'Sources &amp; Notes'!$P$93</f>
        <v>6.2479573807771054</v>
      </c>
      <c r="K697" s="32">
        <f>C697*'Sources &amp; Notes'!$P$94</f>
        <v>0.78431460974293821</v>
      </c>
      <c r="L697" s="32">
        <f>C697*'Sources &amp; Notes'!$P$95</f>
        <v>13.524886686222869</v>
      </c>
      <c r="M697" s="32">
        <f>C697*'Sources &amp; Notes'!$P$96</f>
        <v>11.277126983210083</v>
      </c>
      <c r="N697" s="32">
        <f>C697*'Sources &amp; Notes'!$P$97</f>
        <v>17.410546540228161</v>
      </c>
      <c r="O697" s="32">
        <f>C697*'Sources &amp; Notes'!$P$98</f>
        <v>102.86638599680956</v>
      </c>
      <c r="P697" s="31">
        <f t="shared" si="21"/>
        <v>4.6247472494425379</v>
      </c>
      <c r="Q697" s="31">
        <f t="shared" si="22"/>
        <v>1.6525348223649137</v>
      </c>
    </row>
    <row r="698" spans="1:17" ht="15.75" x14ac:dyDescent="0.25">
      <c r="A698" s="2">
        <v>1899</v>
      </c>
      <c r="B698" s="31"/>
      <c r="C698" s="31">
        <v>2.9413722369828834</v>
      </c>
      <c r="D698" s="31">
        <v>0.73495510037698375</v>
      </c>
      <c r="E698" s="31">
        <v>1.3288577609694219</v>
      </c>
      <c r="F698" s="31">
        <v>1.220907048946726</v>
      </c>
      <c r="G698" s="32">
        <f>C698*'Sources &amp; Notes'!$P$90</f>
        <v>6.9458427088482351</v>
      </c>
      <c r="H698" s="32">
        <f>C698*'Sources &amp; Notes'!$P$91</f>
        <v>15.618410990057434</v>
      </c>
      <c r="I698" s="32">
        <f>C698*'Sources &amp; Notes'!$P$92</f>
        <v>9.0488950141030564</v>
      </c>
      <c r="J698" s="32">
        <f>C698*'Sources &amp; Notes'!$P$93</f>
        <v>5.1864727379407318</v>
      </c>
      <c r="K698" s="32">
        <f>C698*'Sources &amp; Notes'!$P$94</f>
        <v>0.65106499508394966</v>
      </c>
      <c r="L698" s="32">
        <f>C698*'Sources &amp; Notes'!$P$95</f>
        <v>11.227102204257967</v>
      </c>
      <c r="M698" s="32">
        <f>C698*'Sources &amp; Notes'!$P$96</f>
        <v>9.3612212914039201</v>
      </c>
      <c r="N698" s="32">
        <f>C698*'Sources &amp; Notes'!$P$97</f>
        <v>14.452615387768615</v>
      </c>
      <c r="O698" s="32">
        <f>C698*'Sources &amp; Notes'!$P$98</f>
        <v>85.390100173279976</v>
      </c>
      <c r="P698" s="31">
        <f t="shared" si="21"/>
        <v>3.8729848224661172</v>
      </c>
      <c r="Q698" s="31">
        <f t="shared" si="22"/>
        <v>1.4461372180991463</v>
      </c>
    </row>
    <row r="699" spans="1:17" ht="15.75" x14ac:dyDescent="0.25">
      <c r="A699" s="2">
        <v>1900</v>
      </c>
      <c r="B699" s="31"/>
      <c r="C699" s="31">
        <v>2.9288707958493649</v>
      </c>
      <c r="D699" s="31">
        <v>0.73797722667393972</v>
      </c>
      <c r="E699" s="31">
        <v>1.3157742865679465</v>
      </c>
      <c r="F699" s="31">
        <v>1.2600815650147466</v>
      </c>
      <c r="G699" s="32">
        <f>C699*'Sources &amp; Notes'!$P$90</f>
        <v>6.9163214389268148</v>
      </c>
      <c r="H699" s="32">
        <f>C699*'Sources &amp; Notes'!$P$91</f>
        <v>15.552029508945889</v>
      </c>
      <c r="I699" s="32">
        <f>C699*'Sources &amp; Notes'!$P$92</f>
        <v>9.0104353363649423</v>
      </c>
      <c r="J699" s="32">
        <f>C699*'Sources &amp; Notes'!$P$93</f>
        <v>5.1644291547421384</v>
      </c>
      <c r="K699" s="32">
        <f>C699*'Sources &amp; Notes'!$P$94</f>
        <v>0.64829783402633212</v>
      </c>
      <c r="L699" s="32">
        <f>C699*'Sources &amp; Notes'!$P$95</f>
        <v>11.179384694878571</v>
      </c>
      <c r="M699" s="32">
        <f>C699*'Sources &amp; Notes'!$P$96</f>
        <v>9.3214341623078862</v>
      </c>
      <c r="N699" s="32">
        <f>C699*'Sources &amp; Notes'!$P$97</f>
        <v>14.391188779390445</v>
      </c>
      <c r="O699" s="32">
        <f>C699*'Sources &amp; Notes'!$P$98</f>
        <v>85.027174564178395</v>
      </c>
      <c r="P699" s="31">
        <f t="shared" si="21"/>
        <v>3.8591543275847378</v>
      </c>
      <c r="Q699" s="31">
        <f t="shared" si="22"/>
        <v>1.4464909599509996</v>
      </c>
    </row>
    <row r="700" spans="1:17" ht="15.75" x14ac:dyDescent="0.25">
      <c r="A700" s="2">
        <v>1901</v>
      </c>
      <c r="B700" s="31"/>
      <c r="C700" s="31">
        <v>2.9159325520752564</v>
      </c>
      <c r="D700" s="31">
        <v>0.8026291785384404</v>
      </c>
      <c r="E700" s="31">
        <v>1.4763977226331302</v>
      </c>
      <c r="F700" s="31">
        <v>1.380692041328097</v>
      </c>
      <c r="G700" s="32">
        <f>C700*'Sources &amp; Notes'!$P$90</f>
        <v>6.8857686904328412</v>
      </c>
      <c r="H700" s="32">
        <f>C700*'Sources &amp; Notes'!$P$91</f>
        <v>15.483328646738507</v>
      </c>
      <c r="I700" s="32">
        <f>C700*'Sources &amp; Notes'!$P$92</f>
        <v>8.9706318704497026</v>
      </c>
      <c r="J700" s="32">
        <f>C700*'Sources &amp; Notes'!$P$93</f>
        <v>5.141615364713279</v>
      </c>
      <c r="K700" s="32">
        <f>C700*'Sources &amp; Notes'!$P$94</f>
        <v>0.64543398785505479</v>
      </c>
      <c r="L700" s="32">
        <f>C700*'Sources &amp; Notes'!$P$95</f>
        <v>11.1299999269906</v>
      </c>
      <c r="M700" s="32">
        <f>C700*'Sources &amp; Notes'!$P$96</f>
        <v>9.280256863641398</v>
      </c>
      <c r="N700" s="32">
        <f>C700*'Sources &amp; Notes'!$P$97</f>
        <v>14.327615914076333</v>
      </c>
      <c r="O700" s="32">
        <f>C700*'Sources &amp; Notes'!$P$98</f>
        <v>84.651568267890411</v>
      </c>
      <c r="P700" s="31">
        <f t="shared" si="21"/>
        <v>3.8629502156090334</v>
      </c>
      <c r="Q700" s="31">
        <f t="shared" si="22"/>
        <v>1.5022811711950628</v>
      </c>
    </row>
    <row r="701" spans="1:17" ht="15.75" x14ac:dyDescent="0.25">
      <c r="A701" s="2">
        <v>1902</v>
      </c>
      <c r="B701" s="31"/>
      <c r="C701" s="31">
        <v>3.4791240964189347</v>
      </c>
      <c r="D701" s="31">
        <v>0.99610461305554543</v>
      </c>
      <c r="E701" s="31">
        <v>1.6826023667309284</v>
      </c>
      <c r="F701" s="31">
        <v>1.548991833534344</v>
      </c>
      <c r="G701" s="32">
        <f>C701*'Sources &amp; Notes'!$P$90</f>
        <v>8.2157057289278708</v>
      </c>
      <c r="H701" s="32">
        <f>C701*'Sources &amp; Notes'!$P$91</f>
        <v>18.47382297965143</v>
      </c>
      <c r="I701" s="32">
        <f>C701*'Sources &amp; Notes'!$P$92</f>
        <v>10.703245340285132</v>
      </c>
      <c r="J701" s="32">
        <f>C701*'Sources &amp; Notes'!$P$93</f>
        <v>6.1346816465836156</v>
      </c>
      <c r="K701" s="32">
        <f>C701*'Sources &amp; Notes'!$P$94</f>
        <v>0.77009495236648828</v>
      </c>
      <c r="L701" s="32">
        <f>C701*'Sources &amp; Notes'!$P$95</f>
        <v>13.279679912889357</v>
      </c>
      <c r="M701" s="32">
        <f>C701*'Sources &amp; Notes'!$P$96</f>
        <v>11.07267218930471</v>
      </c>
      <c r="N701" s="32">
        <f>C701*'Sources &amp; Notes'!$P$97</f>
        <v>17.094892587766505</v>
      </c>
      <c r="O701" s="32">
        <f>C701*'Sources &amp; Notes'!$P$98</f>
        <v>101.00141402477439</v>
      </c>
      <c r="P701" s="31">
        <f t="shared" si="21"/>
        <v>4.596420297966497</v>
      </c>
      <c r="Q701" s="31">
        <f t="shared" si="22"/>
        <v>1.7989816949993773</v>
      </c>
    </row>
    <row r="702" spans="1:17" ht="15.75" x14ac:dyDescent="0.25">
      <c r="A702" s="2">
        <v>1903</v>
      </c>
      <c r="B702" s="31"/>
      <c r="C702" s="31">
        <v>3.5810744395221192</v>
      </c>
      <c r="D702" s="31">
        <v>0.82270573837504513</v>
      </c>
      <c r="E702" s="31">
        <v>1.6224622887908207</v>
      </c>
      <c r="F702" s="32">
        <f>E702*'Sources &amp; Notes'!$P$89</f>
        <v>1.4821331021858819</v>
      </c>
      <c r="G702" s="32">
        <f>C702*'Sources &amp; Notes'!$P$90</f>
        <v>8.4564542606520288</v>
      </c>
      <c r="H702" s="32">
        <f>C702*'Sources &amp; Notes'!$P$91</f>
        <v>19.015169749414991</v>
      </c>
      <c r="I702" s="32">
        <f>C702*'Sources &amp; Notes'!$P$92</f>
        <v>11.016887367565159</v>
      </c>
      <c r="J702" s="32">
        <f>C702*'Sources &amp; Notes'!$P$93</f>
        <v>6.3144489907096171</v>
      </c>
      <c r="K702" s="32">
        <f>C702*'Sources &amp; Notes'!$P$94</f>
        <v>0.79266139220593124</v>
      </c>
      <c r="L702" s="32">
        <f>C702*'Sources &amp; Notes'!$P$95</f>
        <v>13.668820364882166</v>
      </c>
      <c r="M702" s="32">
        <f>C702*'Sources &amp; Notes'!$P$96</f>
        <v>11.397139698218991</v>
      </c>
      <c r="N702" s="32">
        <f>C702*'Sources &amp; Notes'!$P$97</f>
        <v>17.595831938112983</v>
      </c>
      <c r="O702" s="32">
        <f>C702*'Sources &amp; Notes'!$P$98</f>
        <v>103.96110402960387</v>
      </c>
      <c r="P702" s="31">
        <f t="shared" si="21"/>
        <v>4.7153192552806411</v>
      </c>
      <c r="Q702" s="31">
        <f t="shared" si="22"/>
        <v>1.7206238249291772</v>
      </c>
    </row>
    <row r="703" spans="1:17" ht="15.75" x14ac:dyDescent="0.25">
      <c r="A703" s="2">
        <v>1904</v>
      </c>
      <c r="B703" s="31"/>
      <c r="C703" s="31">
        <v>3.3024230205160001</v>
      </c>
      <c r="D703" s="31">
        <v>0.73469549350315855</v>
      </c>
      <c r="E703" s="31">
        <v>1.400126313225005</v>
      </c>
      <c r="F703" s="32">
        <f>E703*'Sources &amp; Notes'!$P$89</f>
        <v>1.2790272972192358</v>
      </c>
      <c r="G703" s="32">
        <f>C703*'Sources &amp; Notes'!$P$90</f>
        <v>7.7984386233659508</v>
      </c>
      <c r="H703" s="32">
        <f>C703*'Sources &amp; Notes'!$P$91</f>
        <v>17.535556822400888</v>
      </c>
      <c r="I703" s="32">
        <f>C703*'Sources &amp; Notes'!$P$92</f>
        <v>10.159638698248953</v>
      </c>
      <c r="J703" s="32">
        <f>C703*'Sources &amp; Notes'!$P$93</f>
        <v>5.8231075787344464</v>
      </c>
      <c r="K703" s="32">
        <f>C703*'Sources &amp; Notes'!$P$94</f>
        <v>0.73098263476602054</v>
      </c>
      <c r="L703" s="32">
        <f>C703*'Sources &amp; Notes'!$P$95</f>
        <v>12.605218852224855</v>
      </c>
      <c r="M703" s="32">
        <f>C703*'Sources &amp; Notes'!$P$96</f>
        <v>10.510302743792684</v>
      </c>
      <c r="N703" s="32">
        <f>C703*'Sources &amp; Notes'!$P$97</f>
        <v>16.226660863634379</v>
      </c>
      <c r="O703" s="32">
        <f>C703*'Sources &amp; Notes'!$P$98</f>
        <v>95.871657789788301</v>
      </c>
      <c r="P703" s="31">
        <f t="shared" si="21"/>
        <v>4.3353123851110968</v>
      </c>
      <c r="Q703" s="31">
        <f t="shared" si="22"/>
        <v>1.5580442495684916</v>
      </c>
    </row>
    <row r="704" spans="1:17" ht="15.75" x14ac:dyDescent="0.25">
      <c r="A704" s="2">
        <v>1905</v>
      </c>
      <c r="B704" s="31"/>
      <c r="C704" s="31">
        <v>3.1319275559326827</v>
      </c>
      <c r="D704" s="31">
        <v>0.73888273660478854</v>
      </c>
      <c r="E704" s="31">
        <v>1.4475602706418604</v>
      </c>
      <c r="F704" s="32">
        <f>E704*'Sources &amp; Notes'!$P$89</f>
        <v>1.3223586208135687</v>
      </c>
      <c r="G704" s="32">
        <f>C704*'Sources &amp; Notes'!$P$90</f>
        <v>7.3958256304649037</v>
      </c>
      <c r="H704" s="32">
        <f>C704*'Sources &amp; Notes'!$P$91</f>
        <v>16.630241879830248</v>
      </c>
      <c r="I704" s="32">
        <f>C704*'Sources &amp; Notes'!$P$92</f>
        <v>9.6351231201126435</v>
      </c>
      <c r="J704" s="32">
        <f>C704*'Sources &amp; Notes'!$P$93</f>
        <v>5.5224757620994476</v>
      </c>
      <c r="K704" s="32">
        <f>C704*'Sources &amp; Notes'!$P$94</f>
        <v>0.69324391288135512</v>
      </c>
      <c r="L704" s="32">
        <f>C704*'Sources &amp; Notes'!$P$95</f>
        <v>11.954444366026941</v>
      </c>
      <c r="M704" s="32">
        <f>C704*'Sources &amp; Notes'!$P$96</f>
        <v>9.9676832979852055</v>
      </c>
      <c r="N704" s="32">
        <f>C704*'Sources &amp; Notes'!$P$97</f>
        <v>15.388920796600505</v>
      </c>
      <c r="O704" s="32">
        <f>C704*'Sources &amp; Notes'!$P$98</f>
        <v>90.92205480625266</v>
      </c>
      <c r="P704" s="31">
        <f t="shared" ref="P704:P712" si="23">(C704*C$7+E704*E$7+F704*F$7+G704*G$7+H704*H$7+I704*I$7+J704*J$7+K704*K$7+L704*L$7+M704*M$7+N704*N$7)/365</f>
        <v>4.1278097830539382</v>
      </c>
      <c r="Q704" s="31">
        <f t="shared" ref="Q704:Q712" si="24">(C704*C$6+D704*D$6+E704*E$6+F704*F$6+G704*G$6+H704*H$6+L704*L$6+M704*M$6+N704*N$6)/365</f>
        <v>1.5201477438859035</v>
      </c>
    </row>
    <row r="705" spans="1:17" ht="15.75" x14ac:dyDescent="0.25">
      <c r="A705" s="2">
        <v>1906</v>
      </c>
      <c r="B705" s="31"/>
      <c r="C705" s="31">
        <v>2.8244407412307897</v>
      </c>
      <c r="D705" s="31">
        <v>0.70396607665094402</v>
      </c>
      <c r="E705" s="31">
        <v>1.408820044111756</v>
      </c>
      <c r="F705" s="32">
        <f>E705*'Sources &amp; Notes'!$P$89</f>
        <v>1.2869690943369687</v>
      </c>
      <c r="G705" s="32">
        <f>C705*'Sources &amp; Notes'!$P$90</f>
        <v>6.6697172436682477</v>
      </c>
      <c r="H705" s="32">
        <f>C705*'Sources &amp; Notes'!$P$91</f>
        <v>14.99751570336918</v>
      </c>
      <c r="I705" s="32">
        <f>C705*'Sources &amp; Notes'!$P$92</f>
        <v>8.6891646761339736</v>
      </c>
      <c r="J705" s="32">
        <f>C705*'Sources &amp; Notes'!$P$93</f>
        <v>4.980289376549198</v>
      </c>
      <c r="K705" s="32">
        <f>C705*'Sources &amp; Notes'!$P$94</f>
        <v>0.62518251657620183</v>
      </c>
      <c r="L705" s="32">
        <f>C705*'Sources &amp; Notes'!$P$95</f>
        <v>10.780779281508101</v>
      </c>
      <c r="M705" s="32">
        <f>C705*'Sources &amp; Notes'!$P$96</f>
        <v>8.9890747150858488</v>
      </c>
      <c r="N705" s="32">
        <f>C705*'Sources &amp; Notes'!$P$97</f>
        <v>13.878065212318877</v>
      </c>
      <c r="O705" s="32">
        <f>C705*'Sources &amp; Notes'!$P$98</f>
        <v>81.9954967938979</v>
      </c>
      <c r="P705" s="31">
        <f t="shared" si="23"/>
        <v>3.7366400891378766</v>
      </c>
      <c r="Q705" s="31">
        <f t="shared" si="24"/>
        <v>1.408335316092894</v>
      </c>
    </row>
    <row r="706" spans="1:17" ht="15.75" x14ac:dyDescent="0.25">
      <c r="A706" s="2">
        <v>1907</v>
      </c>
      <c r="B706" s="31"/>
      <c r="C706" s="31">
        <v>2.8362424699067401</v>
      </c>
      <c r="D706" s="31">
        <v>0.73849773812821262</v>
      </c>
      <c r="E706" s="31">
        <v>1.0329495768905621</v>
      </c>
      <c r="F706" s="32">
        <f>E706*'Sources &amp; Notes'!$P$89</f>
        <v>0.94360822521144361</v>
      </c>
      <c r="G706" s="32">
        <f>C706*'Sources &amp; Notes'!$P$90</f>
        <v>6.697586192060764</v>
      </c>
      <c r="H706" s="32">
        <f>C706*'Sources &amp; Notes'!$P$91</f>
        <v>15.060181776889753</v>
      </c>
      <c r="I706" s="32">
        <f>C706*'Sources &amp; Notes'!$P$92</f>
        <v>8.7254717447976606</v>
      </c>
      <c r="J706" s="32">
        <f>C706*'Sources &amp; Notes'!$P$93</f>
        <v>5.0010991684105557</v>
      </c>
      <c r="K706" s="32">
        <f>C706*'Sources &amp; Notes'!$P$94</f>
        <v>0.6277947981248545</v>
      </c>
      <c r="L706" s="32">
        <f>C706*'Sources &amp; Notes'!$P$95</f>
        <v>10.825826015942409</v>
      </c>
      <c r="M706" s="32">
        <f>C706*'Sources &amp; Notes'!$P$96</f>
        <v>9.0266349369331866</v>
      </c>
      <c r="N706" s="32">
        <f>C706*'Sources &amp; Notes'!$P$97</f>
        <v>13.936053740027042</v>
      </c>
      <c r="O706" s="32">
        <f>C706*'Sources &amp; Notes'!$P$98</f>
        <v>82.338109259326941</v>
      </c>
      <c r="P706" s="31">
        <f t="shared" si="23"/>
        <v>3.7002180830537097</v>
      </c>
      <c r="Q706" s="31">
        <f t="shared" si="24"/>
        <v>1.3707286465539785</v>
      </c>
    </row>
    <row r="707" spans="1:17" ht="15.75" x14ac:dyDescent="0.25">
      <c r="A707" s="2">
        <v>1908</v>
      </c>
      <c r="B707" s="31"/>
      <c r="C707" s="31">
        <v>3.7679374283666434</v>
      </c>
      <c r="D707" s="31">
        <v>0.8669613918759782</v>
      </c>
      <c r="E707" s="31">
        <v>1.7490115198477274</v>
      </c>
      <c r="F707" s="32">
        <f>E707*'Sources &amp; Notes'!$P$89</f>
        <v>1.597736901239601</v>
      </c>
      <c r="G707" s="32">
        <f>C707*'Sources &amp; Notes'!$P$90</f>
        <v>8.8977180056143705</v>
      </c>
      <c r="H707" s="32">
        <f>C707*'Sources &amp; Notes'!$P$91</f>
        <v>20.007394712277208</v>
      </c>
      <c r="I707" s="32">
        <f>C707*'Sources &amp; Notes'!$P$92</f>
        <v>11.591756317103506</v>
      </c>
      <c r="J707" s="32">
        <f>C707*'Sources &amp; Notes'!$P$93</f>
        <v>6.6439413906128557</v>
      </c>
      <c r="K707" s="32">
        <f>C707*'Sources &amp; Notes'!$P$94</f>
        <v>0.83402302246263926</v>
      </c>
      <c r="L707" s="32">
        <f>C707*'Sources &amp; Notes'!$P$95</f>
        <v>14.382069047783499</v>
      </c>
      <c r="M707" s="32">
        <f>C707*'Sources &amp; Notes'!$P$96</f>
        <v>11.991850482441611</v>
      </c>
      <c r="N707" s="32">
        <f>C707*'Sources &amp; Notes'!$P$97</f>
        <v>18.513994853374946</v>
      </c>
      <c r="O707" s="32">
        <f>C707*'Sources &amp; Notes'!$P$98</f>
        <v>109.38586772849551</v>
      </c>
      <c r="P707" s="31">
        <f t="shared" si="23"/>
        <v>4.9670774708413186</v>
      </c>
      <c r="Q707" s="31">
        <f t="shared" si="24"/>
        <v>1.8178417367774926</v>
      </c>
    </row>
    <row r="708" spans="1:17" ht="15.75" x14ac:dyDescent="0.25">
      <c r="A708" s="2">
        <v>1909</v>
      </c>
      <c r="B708" s="31"/>
      <c r="C708" s="31">
        <v>4.0776954028625516</v>
      </c>
      <c r="D708" s="31">
        <v>0.94614613492429966</v>
      </c>
      <c r="E708" s="31">
        <v>1.7551395532074148</v>
      </c>
      <c r="F708" s="32">
        <f>E708*'Sources &amp; Notes'!$P$89</f>
        <v>1.6033349118414135</v>
      </c>
      <c r="G708" s="32">
        <f>C708*'Sources &amp; Notes'!$P$90</f>
        <v>9.629189575791063</v>
      </c>
      <c r="H708" s="32">
        <f>C708*'Sources &amp; Notes'!$P$91</f>
        <v>21.65218053445092</v>
      </c>
      <c r="I708" s="32">
        <f>C708*'Sources &amp; Notes'!$P$92</f>
        <v>12.5447018014431</v>
      </c>
      <c r="J708" s="32">
        <f>C708*'Sources &amp; Notes'!$P$93</f>
        <v>7.1901324744488448</v>
      </c>
      <c r="K708" s="32">
        <f>C708*'Sources &amp; Notes'!$P$94</f>
        <v>0.90258713400442037</v>
      </c>
      <c r="L708" s="32">
        <f>C708*'Sources &amp; Notes'!$P$95</f>
        <v>15.564403059957604</v>
      </c>
      <c r="M708" s="32">
        <f>C708*'Sources &amp; Notes'!$P$96</f>
        <v>12.977687266230539</v>
      </c>
      <c r="N708" s="32">
        <f>C708*'Sources &amp; Notes'!$P$97</f>
        <v>20.036009922530457</v>
      </c>
      <c r="O708" s="32">
        <f>C708*'Sources &amp; Notes'!$P$98</f>
        <v>118.37835910347677</v>
      </c>
      <c r="P708" s="31">
        <f t="shared" si="23"/>
        <v>5.3566522248466999</v>
      </c>
      <c r="Q708" s="31">
        <f t="shared" si="24"/>
        <v>1.9496698250226645</v>
      </c>
    </row>
    <row r="709" spans="1:17" ht="15.75" x14ac:dyDescent="0.25">
      <c r="A709" s="2">
        <v>1910</v>
      </c>
      <c r="B709" s="31"/>
      <c r="C709" s="31">
        <v>3.7940384765024824</v>
      </c>
      <c r="D709" s="31">
        <v>0.83303997249508754</v>
      </c>
      <c r="E709" s="31">
        <v>1.7720515880815486</v>
      </c>
      <c r="F709" s="32">
        <f>E709*'Sources &amp; Notes'!$P$89</f>
        <v>1.6187841995601171</v>
      </c>
      <c r="G709" s="32">
        <f>C709*'Sources &amp; Notes'!$P$90</f>
        <v>8.959353786563188</v>
      </c>
      <c r="H709" s="32">
        <f>C709*'Sources &amp; Notes'!$P$91</f>
        <v>20.145988832372311</v>
      </c>
      <c r="I709" s="32">
        <f>C709*'Sources &amp; Notes'!$P$92</f>
        <v>11.672054091512885</v>
      </c>
      <c r="J709" s="32">
        <f>C709*'Sources &amp; Notes'!$P$93</f>
        <v>6.6899649346193319</v>
      </c>
      <c r="K709" s="32">
        <f>C709*'Sources &amp; Notes'!$P$94</f>
        <v>0.83980042069961891</v>
      </c>
      <c r="L709" s="32">
        <f>C709*'Sources &amp; Notes'!$P$95</f>
        <v>14.481695722494996</v>
      </c>
      <c r="M709" s="32">
        <f>C709*'Sources &amp; Notes'!$P$96</f>
        <v>12.074919767064969</v>
      </c>
      <c r="N709" s="32">
        <f>C709*'Sources &amp; Notes'!$P$97</f>
        <v>18.64224397641415</v>
      </c>
      <c r="O709" s="32">
        <f>C709*'Sources &amp; Notes'!$P$98</f>
        <v>110.14359947251749</v>
      </c>
      <c r="P709" s="31">
        <f t="shared" si="23"/>
        <v>5.0029741845741249</v>
      </c>
      <c r="Q709" s="31">
        <f t="shared" si="24"/>
        <v>1.8099992994444607</v>
      </c>
    </row>
    <row r="710" spans="1:17" ht="15.75" x14ac:dyDescent="0.25">
      <c r="A710" s="2">
        <v>1911</v>
      </c>
      <c r="B710" s="31"/>
      <c r="C710" s="31">
        <v>3.5458036243151461</v>
      </c>
      <c r="D710" s="31">
        <v>0.9088647627599411</v>
      </c>
      <c r="E710" s="31">
        <v>1.7710093614151696</v>
      </c>
      <c r="F710" s="32">
        <f>E710*'Sources &amp; Notes'!$P$89</f>
        <v>1.6178321166347431</v>
      </c>
      <c r="G710" s="32">
        <f>C710*'Sources &amp; Notes'!$P$90</f>
        <v>8.3731647226737334</v>
      </c>
      <c r="H710" s="32">
        <f>C710*'Sources &amp; Notes'!$P$91</f>
        <v>18.827885025322427</v>
      </c>
      <c r="I710" s="32">
        <f>C710*'Sources &amp; Notes'!$P$92</f>
        <v>10.908379542592584</v>
      </c>
      <c r="J710" s="32">
        <f>C710*'Sources &amp; Notes'!$P$93</f>
        <v>6.2522565489588402</v>
      </c>
      <c r="K710" s="32">
        <f>C710*'Sources &amp; Notes'!$P$94</f>
        <v>0.78485429018715036</v>
      </c>
      <c r="L710" s="32">
        <f>C710*'Sources &amp; Notes'!$P$95</f>
        <v>13.534193049720461</v>
      </c>
      <c r="M710" s="32">
        <f>C710*'Sources &amp; Notes'!$P$96</f>
        <v>11.284886681708789</v>
      </c>
      <c r="N710" s="32">
        <f>C710*'Sources &amp; Notes'!$P$97</f>
        <v>17.422526594372361</v>
      </c>
      <c r="O710" s="32">
        <f>C710*'Sources &amp; Notes'!$P$98</f>
        <v>102.9371675125427</v>
      </c>
      <c r="P710" s="31">
        <f t="shared" si="23"/>
        <v>4.6913028211181267</v>
      </c>
      <c r="Q710" s="31">
        <f t="shared" si="24"/>
        <v>1.782352017163112</v>
      </c>
    </row>
    <row r="711" spans="1:17" ht="15.75" x14ac:dyDescent="0.25">
      <c r="A711" s="2">
        <v>1912</v>
      </c>
      <c r="B711" s="31"/>
      <c r="C711" s="31">
        <v>3.2770146231117465</v>
      </c>
      <c r="D711" s="31">
        <v>0.9112496596556543</v>
      </c>
      <c r="E711" s="31">
        <v>1.5936456404821844</v>
      </c>
      <c r="F711" s="32">
        <f>E711*'Sources &amp; Notes'!$P$89</f>
        <v>1.4558088488288998</v>
      </c>
      <c r="G711" s="32">
        <f>C711*'Sources &amp; Notes'!$P$90</f>
        <v>7.7384384881790895</v>
      </c>
      <c r="H711" s="32">
        <f>C711*'Sources &amp; Notes'!$P$91</f>
        <v>17.400640612793428</v>
      </c>
      <c r="I711" s="32">
        <f>C711*'Sources &amp; Notes'!$P$92</f>
        <v>10.081471808082226</v>
      </c>
      <c r="J711" s="32">
        <f>C711*'Sources &amp; Notes'!$P$93</f>
        <v>5.7783053742412473</v>
      </c>
      <c r="K711" s="32">
        <f>C711*'Sources &amp; Notes'!$P$94</f>
        <v>0.72535855294356488</v>
      </c>
      <c r="L711" s="32">
        <f>C711*'Sources &amp; Notes'!$P$95</f>
        <v>12.508235998127965</v>
      </c>
      <c r="M711" s="32">
        <f>C711*'Sources &amp; Notes'!$P$96</f>
        <v>10.429437891744875</v>
      </c>
      <c r="N711" s="32">
        <f>C711*'Sources &amp; Notes'!$P$97</f>
        <v>16.101815123035447</v>
      </c>
      <c r="O711" s="32">
        <f>C711*'Sources &amp; Notes'!$P$98</f>
        <v>95.134034182577935</v>
      </c>
      <c r="P711" s="31">
        <f t="shared" si="23"/>
        <v>4.32980299967421</v>
      </c>
      <c r="Q711" s="31">
        <f t="shared" si="24"/>
        <v>1.6799482853119905</v>
      </c>
    </row>
    <row r="712" spans="1:17" ht="15.75" x14ac:dyDescent="0.25">
      <c r="A712" s="2">
        <v>1913</v>
      </c>
      <c r="B712" s="31"/>
      <c r="C712" s="31">
        <v>3.3364616004017558</v>
      </c>
      <c r="D712" s="31">
        <v>0.82055955881829357</v>
      </c>
      <c r="E712" s="31">
        <v>1.5954675591422158</v>
      </c>
      <c r="F712" s="32">
        <f>E712*'Sources &amp; Notes'!$P$89</f>
        <v>1.4574731870228774</v>
      </c>
      <c r="G712" s="32">
        <f>C712*'Sources &amp; Notes'!$P$90</f>
        <v>7.8788183246993464</v>
      </c>
      <c r="H712" s="32">
        <f>C712*'Sources &amp; Notes'!$P$91</f>
        <v>17.716298492390589</v>
      </c>
      <c r="I712" s="32">
        <f>C712*'Sources &amp; Notes'!$P$92</f>
        <v>10.264355650405713</v>
      </c>
      <c r="J712" s="32">
        <f>C712*'Sources &amp; Notes'!$P$93</f>
        <v>5.8831272404406354</v>
      </c>
      <c r="K712" s="32">
        <f>C712*'Sources &amp; Notes'!$P$94</f>
        <v>0.73851698474299465</v>
      </c>
      <c r="L712" s="32">
        <f>C712*'Sources &amp; Notes'!$P$95</f>
        <v>12.73514277360421</v>
      </c>
      <c r="M712" s="32">
        <f>C712*'Sources &amp; Notes'!$P$96</f>
        <v>10.618634043976076</v>
      </c>
      <c r="N712" s="32">
        <f>C712*'Sources &amp; Notes'!$P$97</f>
        <v>16.393911542500945</v>
      </c>
      <c r="O712" s="32">
        <f>C712*'Sources &amp; Notes'!$P$98</f>
        <v>96.859821650742632</v>
      </c>
      <c r="P712" s="31">
        <f t="shared" si="23"/>
        <v>4.4046559903638656</v>
      </c>
      <c r="Q712" s="31">
        <f t="shared" si="24"/>
        <v>1.6465252572019486</v>
      </c>
    </row>
    <row r="713" spans="1:17" ht="15.75" x14ac:dyDescent="0.25">
      <c r="A713" s="2">
        <v>1914</v>
      </c>
      <c r="B713" s="31"/>
      <c r="C713" s="31"/>
      <c r="D713" s="31">
        <v>0.98179548931200722</v>
      </c>
      <c r="E713" s="31">
        <v>1.6420120748964162</v>
      </c>
      <c r="F713" s="32">
        <f>E713*'Sources &amp; Notes'!$P$89</f>
        <v>1.4999919980923941</v>
      </c>
      <c r="G713" s="32"/>
      <c r="H713" s="31"/>
      <c r="I713" s="31"/>
      <c r="J713" s="31"/>
      <c r="K713" s="31"/>
      <c r="L713" s="31"/>
      <c r="M713" s="31"/>
      <c r="N713" s="31"/>
      <c r="O713" s="31"/>
      <c r="P713" s="31"/>
      <c r="Q713" s="3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6D64-BF8B-49F3-878D-9B5FBDA120C0}">
  <dimension ref="A1:AQ601"/>
  <sheetViews>
    <sheetView zoomScale="120" zoomScaleNormal="120" workbookViewId="0">
      <selection activeCell="AZ29" sqref="AZ29"/>
    </sheetView>
  </sheetViews>
  <sheetFormatPr defaultColWidth="8.85546875" defaultRowHeight="15" x14ac:dyDescent="0.25"/>
  <cols>
    <col min="1" max="1" width="9.140625" customWidth="1"/>
    <col min="2" max="2" width="11.7109375" customWidth="1"/>
    <col min="5" max="7" width="9.140625"/>
    <col min="14" max="14" width="9.7109375" customWidth="1"/>
    <col min="17" max="19" width="9.140625"/>
    <col min="25" max="25" width="10" customWidth="1"/>
    <col min="27" max="27" width="10.28515625" customWidth="1"/>
    <col min="28" max="29" width="10.140625" customWidth="1"/>
    <col min="31" max="31" width="9.85546875" customWidth="1"/>
    <col min="32" max="32" width="5.85546875" customWidth="1"/>
  </cols>
  <sheetData>
    <row r="1" spans="1:42" ht="21" x14ac:dyDescent="0.35">
      <c r="B1" s="44" t="s">
        <v>315</v>
      </c>
      <c r="C1" s="40"/>
    </row>
    <row r="3" spans="1:42" ht="15.75" x14ac:dyDescent="0.25">
      <c r="B3" s="37" t="s">
        <v>288</v>
      </c>
      <c r="AB3" s="36" t="s">
        <v>312</v>
      </c>
      <c r="AC3" s="36" t="s">
        <v>312</v>
      </c>
    </row>
    <row r="4" spans="1:42" ht="15.75" x14ac:dyDescent="0.25">
      <c r="B4" s="37" t="s">
        <v>300</v>
      </c>
      <c r="F4" s="42" t="s">
        <v>302</v>
      </c>
      <c r="G4" s="40"/>
      <c r="H4" s="36" t="s">
        <v>283</v>
      </c>
      <c r="I4" s="41" t="s">
        <v>281</v>
      </c>
      <c r="J4" s="41" t="s">
        <v>283</v>
      </c>
      <c r="K4" s="41" t="s">
        <v>283</v>
      </c>
      <c r="L4" s="41" t="s">
        <v>283</v>
      </c>
      <c r="M4" s="43" t="s">
        <v>303</v>
      </c>
      <c r="N4" s="41" t="s">
        <v>281</v>
      </c>
      <c r="O4" s="41" t="s">
        <v>283</v>
      </c>
      <c r="P4" s="41" t="s">
        <v>283</v>
      </c>
      <c r="Q4" s="41" t="s">
        <v>283</v>
      </c>
      <c r="R4" s="41" t="s">
        <v>283</v>
      </c>
      <c r="S4" s="41" t="s">
        <v>281</v>
      </c>
      <c r="T4" s="41" t="s">
        <v>283</v>
      </c>
      <c r="U4" s="41" t="s">
        <v>281</v>
      </c>
      <c r="V4" s="41" t="s">
        <v>283</v>
      </c>
      <c r="W4" s="41" t="s">
        <v>291</v>
      </c>
      <c r="X4" s="41" t="s">
        <v>283</v>
      </c>
      <c r="Y4" s="41" t="s">
        <v>281</v>
      </c>
      <c r="Z4" s="41" t="s">
        <v>310</v>
      </c>
      <c r="AA4" s="41" t="s">
        <v>310</v>
      </c>
      <c r="AB4" s="36" t="s">
        <v>1</v>
      </c>
      <c r="AC4" s="36" t="s">
        <v>295</v>
      </c>
      <c r="AE4" s="39" t="s">
        <v>296</v>
      </c>
    </row>
    <row r="5" spans="1:42" ht="15.75" x14ac:dyDescent="0.25">
      <c r="A5" s="29"/>
      <c r="B5" s="39" t="s">
        <v>298</v>
      </c>
      <c r="C5" s="36" t="s">
        <v>261</v>
      </c>
      <c r="D5" s="36" t="s">
        <v>299</v>
      </c>
      <c r="E5" s="36" t="s">
        <v>301</v>
      </c>
      <c r="F5" s="36" t="s">
        <v>298</v>
      </c>
      <c r="G5" s="36" t="s">
        <v>261</v>
      </c>
      <c r="H5" s="36" t="s">
        <v>280</v>
      </c>
      <c r="I5" s="36" t="s">
        <v>284</v>
      </c>
      <c r="J5" s="36" t="s">
        <v>286</v>
      </c>
      <c r="K5" s="36" t="s">
        <v>287</v>
      </c>
      <c r="L5" s="36" t="s">
        <v>6</v>
      </c>
      <c r="M5" s="36" t="s">
        <v>304</v>
      </c>
      <c r="N5" s="34" t="s">
        <v>305</v>
      </c>
      <c r="O5" s="36" t="s">
        <v>145</v>
      </c>
      <c r="P5" s="36" t="s">
        <v>148</v>
      </c>
      <c r="Q5" s="36" t="s">
        <v>306</v>
      </c>
      <c r="R5" s="36" t="s">
        <v>157</v>
      </c>
      <c r="S5" s="36" t="s">
        <v>73</v>
      </c>
      <c r="T5" s="36" t="s">
        <v>308</v>
      </c>
      <c r="U5" s="36" t="s">
        <v>307</v>
      </c>
      <c r="V5" s="36" t="s">
        <v>143</v>
      </c>
      <c r="W5" s="36" t="s">
        <v>8</v>
      </c>
      <c r="X5" s="34" t="s">
        <v>9</v>
      </c>
      <c r="Y5" s="34" t="s">
        <v>309</v>
      </c>
      <c r="Z5" s="34" t="s">
        <v>311</v>
      </c>
      <c r="AA5" s="36" t="s">
        <v>93</v>
      </c>
      <c r="AB5" s="36" t="s">
        <v>265</v>
      </c>
      <c r="AC5" s="36" t="s">
        <v>265</v>
      </c>
      <c r="AE5" s="39" t="s">
        <v>297</v>
      </c>
      <c r="AG5" s="1" t="s">
        <v>313</v>
      </c>
      <c r="AH5" s="1"/>
      <c r="AI5" s="1"/>
      <c r="AJ5" s="1"/>
    </row>
    <row r="6" spans="1:42" ht="15.75" x14ac:dyDescent="0.25">
      <c r="B6" s="29"/>
      <c r="C6" s="29"/>
      <c r="D6" s="29"/>
      <c r="E6" s="29"/>
      <c r="F6" s="29"/>
      <c r="G6" s="29"/>
      <c r="H6" s="29">
        <v>45</v>
      </c>
      <c r="I6" s="29">
        <v>61</v>
      </c>
      <c r="J6" s="29">
        <v>5</v>
      </c>
      <c r="K6" s="29"/>
      <c r="L6" s="29"/>
      <c r="M6" s="29"/>
      <c r="N6" s="29">
        <v>3</v>
      </c>
      <c r="O6" s="29"/>
      <c r="P6" s="29"/>
      <c r="Q6" s="29"/>
      <c r="R6" s="29"/>
      <c r="S6" s="29">
        <v>225.5</v>
      </c>
      <c r="T6" s="29"/>
      <c r="U6" s="29"/>
      <c r="V6" s="29"/>
      <c r="W6" s="29">
        <v>5</v>
      </c>
      <c r="X6" s="29">
        <v>1.3</v>
      </c>
      <c r="Y6" s="29">
        <v>1.3</v>
      </c>
      <c r="Z6" s="29"/>
      <c r="AA6" s="29"/>
      <c r="AB6" s="29"/>
      <c r="AC6" s="29"/>
      <c r="AE6" s="52" t="s">
        <v>319</v>
      </c>
      <c r="AF6" s="29"/>
      <c r="AG6" s="41" t="s">
        <v>281</v>
      </c>
      <c r="AH6" s="41" t="s">
        <v>283</v>
      </c>
      <c r="AI6" s="41" t="s">
        <v>283</v>
      </c>
      <c r="AJ6" s="41"/>
      <c r="AK6" s="41" t="s">
        <v>281</v>
      </c>
      <c r="AL6" s="41" t="s">
        <v>281</v>
      </c>
      <c r="AM6" s="41" t="s">
        <v>283</v>
      </c>
      <c r="AN6" s="41" t="s">
        <v>291</v>
      </c>
      <c r="AO6" s="41" t="s">
        <v>283</v>
      </c>
      <c r="AP6" s="41" t="s">
        <v>281</v>
      </c>
    </row>
    <row r="7" spans="1:42" ht="15.75" x14ac:dyDescent="0.25">
      <c r="A7" s="41" t="s">
        <v>260</v>
      </c>
      <c r="B7" s="29"/>
      <c r="C7" s="29"/>
      <c r="D7" s="29"/>
      <c r="E7" s="29"/>
      <c r="F7" s="29"/>
      <c r="G7" s="29"/>
      <c r="H7" s="29">
        <v>243.5</v>
      </c>
      <c r="I7" s="29">
        <v>52</v>
      </c>
      <c r="J7" s="29">
        <v>26</v>
      </c>
      <c r="K7" s="29"/>
      <c r="L7" s="29">
        <v>5.2</v>
      </c>
      <c r="M7" s="29">
        <v>52</v>
      </c>
      <c r="N7" s="29">
        <v>5.2</v>
      </c>
      <c r="O7" s="29"/>
      <c r="P7" s="29"/>
      <c r="Q7" s="29"/>
      <c r="R7" s="29"/>
      <c r="S7" s="29"/>
      <c r="T7" s="29"/>
      <c r="U7" s="29">
        <v>150</v>
      </c>
      <c r="V7" s="29"/>
      <c r="W7" s="29">
        <v>5</v>
      </c>
      <c r="X7" s="29">
        <v>2.6</v>
      </c>
      <c r="Y7" s="29">
        <v>2.6</v>
      </c>
      <c r="Z7" s="29"/>
      <c r="AA7" s="29"/>
      <c r="AB7" s="29"/>
      <c r="AC7" s="29"/>
      <c r="AE7" s="43" t="s">
        <v>320</v>
      </c>
      <c r="AF7" s="29"/>
      <c r="AG7" s="41" t="s">
        <v>284</v>
      </c>
      <c r="AH7" s="41" t="s">
        <v>286</v>
      </c>
      <c r="AI7" s="41" t="s">
        <v>6</v>
      </c>
      <c r="AJ7" s="41" t="s">
        <v>304</v>
      </c>
      <c r="AK7" s="41" t="s">
        <v>305</v>
      </c>
      <c r="AL7" s="41" t="s">
        <v>307</v>
      </c>
      <c r="AM7" s="41" t="s">
        <v>143</v>
      </c>
      <c r="AN7" s="41" t="s">
        <v>8</v>
      </c>
      <c r="AO7" s="41" t="s">
        <v>9</v>
      </c>
      <c r="AP7" s="41" t="s">
        <v>314</v>
      </c>
    </row>
    <row r="8" spans="1:42" ht="15.75" x14ac:dyDescent="0.25">
      <c r="A8" s="29">
        <v>1321</v>
      </c>
      <c r="B8" s="29"/>
      <c r="C8" s="29"/>
      <c r="D8" s="29"/>
      <c r="E8" s="29"/>
      <c r="F8" s="29"/>
      <c r="G8" s="29"/>
      <c r="H8" s="29"/>
      <c r="I8" s="29"/>
      <c r="J8" s="29"/>
      <c r="K8" s="29"/>
      <c r="L8" s="29"/>
      <c r="M8" s="29"/>
      <c r="N8" s="29">
        <v>1.6272064777327935</v>
      </c>
      <c r="O8" s="29"/>
      <c r="P8" s="29"/>
      <c r="Q8" s="29"/>
      <c r="R8" s="29"/>
      <c r="S8" s="29"/>
      <c r="T8" s="29"/>
      <c r="U8" s="29">
        <v>0.26992982456140352</v>
      </c>
      <c r="V8" s="29">
        <v>1.1390445344129554</v>
      </c>
      <c r="W8" s="29"/>
      <c r="X8" s="29">
        <v>0.81360323886639674</v>
      </c>
      <c r="Y8" s="29">
        <v>1.6272064777327935</v>
      </c>
      <c r="Z8" s="29"/>
      <c r="AA8" s="29"/>
      <c r="AB8" s="29"/>
      <c r="AC8" s="29"/>
    </row>
    <row r="9" spans="1:42" ht="15.75" x14ac:dyDescent="0.25">
      <c r="A9" s="29">
        <v>1322</v>
      </c>
      <c r="B9" s="29"/>
      <c r="C9" s="29"/>
      <c r="D9" s="29"/>
      <c r="E9" s="29"/>
      <c r="F9" s="29"/>
      <c r="G9" s="29"/>
      <c r="H9" s="29"/>
      <c r="I9" s="29"/>
      <c r="J9" s="29"/>
      <c r="K9" s="29"/>
      <c r="L9" s="29"/>
      <c r="M9" s="29"/>
      <c r="N9" s="29">
        <v>2.4936939271255061</v>
      </c>
      <c r="O9" s="29"/>
      <c r="P9" s="29"/>
      <c r="Q9" s="29"/>
      <c r="R9" s="29"/>
      <c r="S9" s="29"/>
      <c r="T9" s="29"/>
      <c r="U9" s="29">
        <v>0.26992982456140352</v>
      </c>
      <c r="V9" s="29">
        <v>1.7455857489878541</v>
      </c>
      <c r="W9" s="29"/>
      <c r="X9" s="29">
        <v>1.246846963562753</v>
      </c>
      <c r="Y9" s="29">
        <v>2.4936939271255061</v>
      </c>
      <c r="Z9" s="29"/>
      <c r="AA9" s="29"/>
      <c r="AB9" s="29"/>
      <c r="AC9" s="29"/>
    </row>
    <row r="10" spans="1:42" ht="15.75" x14ac:dyDescent="0.25">
      <c r="A10" s="29">
        <v>1323</v>
      </c>
      <c r="B10" s="29"/>
      <c r="C10" s="29"/>
      <c r="D10" s="29"/>
      <c r="E10" s="29"/>
      <c r="F10" s="29"/>
      <c r="G10" s="29"/>
      <c r="H10" s="29"/>
      <c r="I10" s="29"/>
      <c r="J10" s="29"/>
      <c r="K10" s="29"/>
      <c r="L10" s="29"/>
      <c r="M10" s="29"/>
      <c r="N10" s="29">
        <v>2.1824906882591093</v>
      </c>
      <c r="O10" s="29"/>
      <c r="P10" s="29"/>
      <c r="Q10" s="29"/>
      <c r="R10" s="29"/>
      <c r="S10" s="29"/>
      <c r="T10" s="29"/>
      <c r="U10" s="29">
        <v>0.26992982456140352</v>
      </c>
      <c r="V10" s="29">
        <v>1.5277434817813764</v>
      </c>
      <c r="W10" s="29"/>
      <c r="X10" s="29">
        <v>1.0912453441295547</v>
      </c>
      <c r="Y10" s="29">
        <v>2.1824906882591093</v>
      </c>
      <c r="Z10" s="29"/>
      <c r="AA10" s="29"/>
      <c r="AB10" s="29"/>
      <c r="AC10" s="29"/>
    </row>
    <row r="11" spans="1:42" ht="15.75" x14ac:dyDescent="0.25">
      <c r="A11" s="29">
        <v>1324</v>
      </c>
      <c r="B11" s="29"/>
      <c r="C11" s="29"/>
      <c r="D11" s="29"/>
      <c r="E11" s="29"/>
      <c r="F11" s="29"/>
      <c r="G11" s="29"/>
      <c r="H11" s="29"/>
      <c r="I11" s="29"/>
      <c r="J11" s="29"/>
      <c r="K11" s="29"/>
      <c r="L11" s="29"/>
      <c r="M11" s="29"/>
      <c r="N11" s="29">
        <v>1.1024323886639678</v>
      </c>
      <c r="O11" s="29"/>
      <c r="P11" s="29"/>
      <c r="Q11" s="29"/>
      <c r="R11" s="29"/>
      <c r="S11" s="29"/>
      <c r="T11" s="29"/>
      <c r="U11" s="29">
        <v>0.26992982456140352</v>
      </c>
      <c r="V11" s="29">
        <v>0.77170267206477738</v>
      </c>
      <c r="W11" s="29"/>
      <c r="X11" s="29">
        <v>0.55121619433198388</v>
      </c>
      <c r="Y11" s="29">
        <v>1.1024323886639678</v>
      </c>
      <c r="Z11" s="29"/>
      <c r="AA11" s="29"/>
      <c r="AB11" s="29"/>
      <c r="AC11" s="29"/>
    </row>
    <row r="12" spans="1:42" ht="15.75" x14ac:dyDescent="0.25">
      <c r="A12" s="29">
        <v>1325</v>
      </c>
      <c r="B12" s="29"/>
      <c r="C12" s="29"/>
      <c r="D12" s="29"/>
      <c r="E12" s="29"/>
      <c r="F12" s="29"/>
      <c r="G12" s="29"/>
      <c r="H12" s="29"/>
      <c r="I12" s="29"/>
      <c r="J12" s="29"/>
      <c r="K12" s="29"/>
      <c r="L12" s="29"/>
      <c r="M12" s="29"/>
      <c r="N12" s="29">
        <v>1.0495481781376519</v>
      </c>
      <c r="O12" s="29"/>
      <c r="P12" s="29"/>
      <c r="Q12" s="29">
        <v>0.2289719626168224</v>
      </c>
      <c r="R12" s="29">
        <v>0.2289719626168224</v>
      </c>
      <c r="S12" s="29"/>
      <c r="T12" s="29"/>
      <c r="U12" s="29">
        <v>0.26992982456140352</v>
      </c>
      <c r="V12" s="29">
        <v>0.73468372469635623</v>
      </c>
      <c r="W12" s="29"/>
      <c r="X12" s="29">
        <v>0.52477408906882594</v>
      </c>
      <c r="Y12" s="29">
        <v>1.0495481781376519</v>
      </c>
      <c r="Z12" s="29"/>
      <c r="AA12" s="29"/>
      <c r="AB12" s="29"/>
      <c r="AC12" s="29"/>
    </row>
    <row r="13" spans="1:42" ht="15.75" x14ac:dyDescent="0.25">
      <c r="A13" s="29">
        <v>1326</v>
      </c>
      <c r="B13" s="29">
        <v>2.8887999999999998</v>
      </c>
      <c r="C13" s="29"/>
      <c r="D13" s="29"/>
      <c r="E13" s="29"/>
      <c r="F13" s="29">
        <v>2.8887999999999998</v>
      </c>
      <c r="G13" s="29"/>
      <c r="H13" s="29">
        <v>0.45457850813114753</v>
      </c>
      <c r="I13" s="29">
        <v>0.25737704918032789</v>
      </c>
      <c r="J13" s="29">
        <v>1.8</v>
      </c>
      <c r="K13" s="29"/>
      <c r="L13" s="29">
        <v>3.06</v>
      </c>
      <c r="M13" s="29">
        <v>8.7999999999999995E-2</v>
      </c>
      <c r="N13" s="29">
        <v>1.3546493927125505</v>
      </c>
      <c r="O13" s="29"/>
      <c r="P13" s="29"/>
      <c r="Q13" s="29">
        <v>0.28597084670107409</v>
      </c>
      <c r="R13" s="29" t="s">
        <v>95</v>
      </c>
      <c r="S13" s="29"/>
      <c r="T13" s="29"/>
      <c r="U13" s="29">
        <v>0.26992982456140352</v>
      </c>
      <c r="V13" s="29">
        <v>0.94825457489878529</v>
      </c>
      <c r="W13" s="29"/>
      <c r="X13" s="29">
        <v>0.67732469635627524</v>
      </c>
      <c r="Y13" s="29">
        <v>1.3546493927125505</v>
      </c>
      <c r="Z13" s="29"/>
      <c r="AA13" s="29"/>
      <c r="AB13" s="29"/>
      <c r="AC13" s="29"/>
    </row>
    <row r="14" spans="1:42" ht="15.75" x14ac:dyDescent="0.25">
      <c r="A14" s="29">
        <v>1327</v>
      </c>
      <c r="B14" s="29">
        <v>2.8887999999999998</v>
      </c>
      <c r="C14" s="29"/>
      <c r="D14" s="29"/>
      <c r="E14" s="29"/>
      <c r="F14" s="29">
        <v>2.8887999999999998</v>
      </c>
      <c r="G14" s="29"/>
      <c r="H14" s="29">
        <v>0.54923560977049179</v>
      </c>
      <c r="I14" s="29">
        <v>0.33459016393442625</v>
      </c>
      <c r="J14" s="29">
        <v>1.8</v>
      </c>
      <c r="K14" s="29"/>
      <c r="L14" s="29">
        <v>3.06</v>
      </c>
      <c r="M14" s="29">
        <v>8.8547999999999988E-2</v>
      </c>
      <c r="N14" s="29">
        <v>1.3343093117408906</v>
      </c>
      <c r="O14" s="29"/>
      <c r="P14" s="29"/>
      <c r="Q14" s="29">
        <v>0.41296728971962615</v>
      </c>
      <c r="R14" s="29">
        <v>0.33936915887850472</v>
      </c>
      <c r="S14" s="29"/>
      <c r="T14" s="29"/>
      <c r="U14" s="29">
        <v>0.26992982456140352</v>
      </c>
      <c r="V14" s="29">
        <v>0.93401651821862341</v>
      </c>
      <c r="W14" s="29"/>
      <c r="X14" s="29">
        <v>0.66715465587044531</v>
      </c>
      <c r="Y14" s="29">
        <v>1.3343093117408906</v>
      </c>
      <c r="Z14" s="29"/>
      <c r="AA14" s="29"/>
      <c r="AB14" s="29"/>
      <c r="AC14" s="29"/>
    </row>
    <row r="15" spans="1:42" ht="15.75" x14ac:dyDescent="0.25">
      <c r="A15" s="29">
        <v>1328</v>
      </c>
      <c r="B15" s="29">
        <v>2.8887999999999998</v>
      </c>
      <c r="C15" s="29"/>
      <c r="D15" s="29"/>
      <c r="E15" s="29"/>
      <c r="F15" s="29">
        <v>2.8887999999999998</v>
      </c>
      <c r="G15" s="29"/>
      <c r="H15" s="29">
        <v>0.67544507862295067</v>
      </c>
      <c r="I15" s="29">
        <v>0.43754098360655741</v>
      </c>
      <c r="J15" s="29">
        <v>1.8</v>
      </c>
      <c r="K15" s="29"/>
      <c r="L15" s="29">
        <v>3.06</v>
      </c>
      <c r="M15" s="29">
        <v>8.6036000000000001E-2</v>
      </c>
      <c r="N15" s="29">
        <v>1.3221052631578947</v>
      </c>
      <c r="O15" s="29"/>
      <c r="P15" s="29"/>
      <c r="Q15" s="29" t="s">
        <v>95</v>
      </c>
      <c r="R15" s="29" t="s">
        <v>95</v>
      </c>
      <c r="S15" s="29"/>
      <c r="T15" s="29"/>
      <c r="U15" s="29">
        <v>0.26992982456140352</v>
      </c>
      <c r="V15" s="29">
        <v>0.92547368421052623</v>
      </c>
      <c r="W15" s="29"/>
      <c r="X15" s="29">
        <v>0.66105263157894734</v>
      </c>
      <c r="Y15" s="29">
        <v>1.3221052631578947</v>
      </c>
      <c r="Z15" s="29"/>
      <c r="AA15" s="29"/>
      <c r="AB15" s="29"/>
      <c r="AC15" s="29"/>
    </row>
    <row r="16" spans="1:42" ht="15.75" x14ac:dyDescent="0.25">
      <c r="A16" s="29">
        <v>1329</v>
      </c>
      <c r="B16" s="29">
        <v>2.8887999999999998</v>
      </c>
      <c r="C16" s="29"/>
      <c r="D16" s="29"/>
      <c r="E16" s="29"/>
      <c r="F16" s="29">
        <v>2.8887999999999998</v>
      </c>
      <c r="G16" s="29"/>
      <c r="H16" s="29">
        <v>1.0540734851803277</v>
      </c>
      <c r="I16" s="29">
        <v>0.74639344262295082</v>
      </c>
      <c r="J16" s="29">
        <v>1.8</v>
      </c>
      <c r="K16" s="29"/>
      <c r="L16" s="29">
        <v>3.06</v>
      </c>
      <c r="M16" s="29">
        <v>0.105</v>
      </c>
      <c r="N16" s="29">
        <v>1.52</v>
      </c>
      <c r="O16" s="29"/>
      <c r="P16" s="29"/>
      <c r="Q16" s="29" t="s">
        <v>95</v>
      </c>
      <c r="R16" s="29" t="s">
        <v>95</v>
      </c>
      <c r="S16" s="29"/>
      <c r="T16" s="29"/>
      <c r="U16" s="29">
        <v>0.26992982456140352</v>
      </c>
      <c r="V16" s="29">
        <v>1.0639999999999998</v>
      </c>
      <c r="W16" s="29"/>
      <c r="X16" s="29">
        <v>0.76</v>
      </c>
      <c r="Y16" s="29">
        <v>1.52</v>
      </c>
      <c r="Z16" s="29"/>
      <c r="AA16" s="29"/>
      <c r="AB16" s="29"/>
      <c r="AC16" s="29"/>
    </row>
    <row r="17" spans="1:29" ht="15.75" x14ac:dyDescent="0.25">
      <c r="A17" s="29">
        <v>1330</v>
      </c>
      <c r="B17" s="29">
        <v>2.8887999999999998</v>
      </c>
      <c r="C17" s="29"/>
      <c r="D17" s="29"/>
      <c r="E17" s="29"/>
      <c r="F17" s="29">
        <v>2.8887999999999998</v>
      </c>
      <c r="G17" s="29"/>
      <c r="H17" s="29">
        <v>0.95941638354098357</v>
      </c>
      <c r="I17" s="29">
        <v>0.66918032786885251</v>
      </c>
      <c r="J17" s="29">
        <v>1.8</v>
      </c>
      <c r="K17" s="29"/>
      <c r="L17" s="29">
        <v>3.06</v>
      </c>
      <c r="M17" s="29">
        <v>0.12560000000000002</v>
      </c>
      <c r="N17" s="29">
        <v>1.7289068825910932</v>
      </c>
      <c r="O17" s="29"/>
      <c r="P17" s="29"/>
      <c r="Q17" s="29">
        <v>0.51305823148813801</v>
      </c>
      <c r="R17" s="29">
        <v>0.59566930265995688</v>
      </c>
      <c r="S17" s="29"/>
      <c r="T17" s="29"/>
      <c r="U17" s="29">
        <v>0.26992982456140352</v>
      </c>
      <c r="V17" s="29">
        <v>1.2102348178137652</v>
      </c>
      <c r="W17" s="29"/>
      <c r="X17" s="29">
        <v>0.86445344129554658</v>
      </c>
      <c r="Y17" s="29">
        <v>1.7289068825910932</v>
      </c>
      <c r="Z17" s="29"/>
      <c r="AA17" s="29"/>
      <c r="AB17" s="29"/>
      <c r="AC17" s="29"/>
    </row>
    <row r="18" spans="1:29" ht="15.75" x14ac:dyDescent="0.25">
      <c r="A18" s="29">
        <v>1331</v>
      </c>
      <c r="B18" s="29">
        <v>2.8887999999999998</v>
      </c>
      <c r="C18" s="29"/>
      <c r="D18" s="29"/>
      <c r="E18" s="29"/>
      <c r="F18" s="29">
        <v>2.8887999999999998</v>
      </c>
      <c r="G18" s="29"/>
      <c r="H18" s="29">
        <v>0.54923560977049179</v>
      </c>
      <c r="I18" s="29">
        <v>0.33459016393442625</v>
      </c>
      <c r="J18" s="29">
        <v>1.8</v>
      </c>
      <c r="K18" s="29"/>
      <c r="L18" s="29">
        <v>3.06</v>
      </c>
      <c r="M18" s="29">
        <v>0.10362</v>
      </c>
      <c r="N18" s="29">
        <v>1.8509473684210527</v>
      </c>
      <c r="O18" s="29"/>
      <c r="P18" s="29"/>
      <c r="Q18" s="29">
        <v>0.30616822429906543</v>
      </c>
      <c r="R18" s="29" t="s">
        <v>95</v>
      </c>
      <c r="S18" s="29"/>
      <c r="T18" s="29"/>
      <c r="U18" s="29">
        <v>0.26992982456140352</v>
      </c>
      <c r="V18" s="29">
        <v>1.2956631578947368</v>
      </c>
      <c r="W18" s="29"/>
      <c r="X18" s="29">
        <v>0.92547368421052634</v>
      </c>
      <c r="Y18" s="29">
        <v>1.8509473684210527</v>
      </c>
      <c r="Z18" s="29"/>
      <c r="AA18" s="29"/>
      <c r="AB18" s="29"/>
      <c r="AC18" s="29"/>
    </row>
    <row r="19" spans="1:29" ht="15.75" x14ac:dyDescent="0.25">
      <c r="A19" s="29">
        <v>1332</v>
      </c>
      <c r="B19" s="29">
        <v>2.8887999999999998</v>
      </c>
      <c r="C19" s="29"/>
      <c r="D19" s="29"/>
      <c r="E19" s="29"/>
      <c r="F19" s="29">
        <v>2.8887999999999998</v>
      </c>
      <c r="G19" s="29"/>
      <c r="H19" s="29">
        <v>0.45457850813114753</v>
      </c>
      <c r="I19" s="29">
        <v>0.25737704918032789</v>
      </c>
      <c r="J19" s="29">
        <v>1.8</v>
      </c>
      <c r="K19" s="29"/>
      <c r="L19" s="29">
        <v>3.06</v>
      </c>
      <c r="M19" s="29">
        <v>9.1060000000000002E-2</v>
      </c>
      <c r="N19" s="29">
        <v>1.6678866396761134</v>
      </c>
      <c r="O19" s="29"/>
      <c r="P19" s="29"/>
      <c r="Q19" s="29" t="s">
        <v>95</v>
      </c>
      <c r="R19" s="29">
        <v>0.33442990654205607</v>
      </c>
      <c r="S19" s="29"/>
      <c r="T19" s="29"/>
      <c r="U19" s="29">
        <v>0.26992982456140352</v>
      </c>
      <c r="V19" s="29">
        <v>1.1675206477732794</v>
      </c>
      <c r="W19" s="29"/>
      <c r="X19" s="29">
        <v>0.8339433198380567</v>
      </c>
      <c r="Y19" s="29">
        <v>1.6678866396761134</v>
      </c>
      <c r="Z19" s="29"/>
      <c r="AA19" s="29"/>
      <c r="AB19" s="29"/>
      <c r="AC19" s="29"/>
    </row>
    <row r="20" spans="1:29" ht="15.75" x14ac:dyDescent="0.25">
      <c r="A20" s="29">
        <v>1333</v>
      </c>
      <c r="B20" s="29"/>
      <c r="C20" s="29"/>
      <c r="D20" s="29"/>
      <c r="E20" s="29"/>
      <c r="F20" s="29">
        <v>2.2000000000000002</v>
      </c>
      <c r="G20" s="29"/>
      <c r="H20" s="29">
        <v>0.62213637540983602</v>
      </c>
      <c r="I20" s="29">
        <v>0.41180327868852462</v>
      </c>
      <c r="J20" s="29">
        <v>1.8</v>
      </c>
      <c r="K20" s="29"/>
      <c r="L20" s="29">
        <v>3.06</v>
      </c>
      <c r="M20" s="29">
        <v>8.4152000000000005E-2</v>
      </c>
      <c r="N20" s="29">
        <v>2.1763886639676113</v>
      </c>
      <c r="O20" s="29"/>
      <c r="P20" s="29"/>
      <c r="Q20" s="29">
        <v>0.71851734516077936</v>
      </c>
      <c r="R20" s="29">
        <v>0.51733248851576119</v>
      </c>
      <c r="S20" s="29"/>
      <c r="T20" s="29"/>
      <c r="U20" s="29">
        <v>0.26992982456140352</v>
      </c>
      <c r="V20" s="29">
        <v>1.5234720647773279</v>
      </c>
      <c r="W20" s="29"/>
      <c r="X20" s="29">
        <v>1.0881943319838057</v>
      </c>
      <c r="Y20" s="29">
        <v>2.1763886639676113</v>
      </c>
      <c r="Z20" s="29"/>
      <c r="AA20" s="29"/>
      <c r="AB20" s="29"/>
      <c r="AC20" s="29"/>
    </row>
    <row r="21" spans="1:29" ht="15.75" x14ac:dyDescent="0.25">
      <c r="A21" s="29">
        <v>1334</v>
      </c>
      <c r="B21" s="29"/>
      <c r="C21" s="29"/>
      <c r="D21" s="29"/>
      <c r="E21" s="29"/>
      <c r="F21" s="29">
        <v>2.2000000000000002</v>
      </c>
      <c r="G21" s="29"/>
      <c r="H21" s="29">
        <v>0.68524110983606557</v>
      </c>
      <c r="I21" s="29">
        <v>0.4632786885245902</v>
      </c>
      <c r="J21" s="29">
        <v>1.8</v>
      </c>
      <c r="K21" s="29"/>
      <c r="L21" s="29">
        <v>3.06</v>
      </c>
      <c r="M21" s="29">
        <v>9.985200000000001E-2</v>
      </c>
      <c r="N21" s="29">
        <v>2.2068987854251012</v>
      </c>
      <c r="O21" s="29"/>
      <c r="P21" s="29"/>
      <c r="Q21" s="29">
        <v>0.45598680593732821</v>
      </c>
      <c r="R21" s="29">
        <v>0.42748763056624522</v>
      </c>
      <c r="S21" s="29"/>
      <c r="T21" s="29"/>
      <c r="U21" s="29">
        <v>0.26992982456140352</v>
      </c>
      <c r="V21" s="29">
        <v>1.5448291497975708</v>
      </c>
      <c r="W21" s="29"/>
      <c r="X21" s="29">
        <v>1.1034493927125506</v>
      </c>
      <c r="Y21" s="29">
        <v>2.2068987854251012</v>
      </c>
      <c r="Z21" s="29"/>
      <c r="AA21" s="29"/>
      <c r="AB21" s="29"/>
      <c r="AC21" s="29"/>
    </row>
    <row r="22" spans="1:29" ht="15.75" x14ac:dyDescent="0.25">
      <c r="A22" s="29">
        <v>1335</v>
      </c>
      <c r="B22" s="29"/>
      <c r="C22" s="29"/>
      <c r="D22" s="29"/>
      <c r="E22" s="29"/>
      <c r="F22" s="29">
        <v>2.2000000000000002</v>
      </c>
      <c r="G22" s="29"/>
      <c r="H22" s="29">
        <v>0.71679347704918028</v>
      </c>
      <c r="I22" s="29">
        <v>0.48901639344262299</v>
      </c>
      <c r="J22" s="29">
        <v>1.8</v>
      </c>
      <c r="K22" s="29"/>
      <c r="L22" s="29">
        <v>3.06</v>
      </c>
      <c r="M22" s="29">
        <v>0.10173600000000001</v>
      </c>
      <c r="N22" s="29">
        <v>1.6597506072874493</v>
      </c>
      <c r="O22" s="29"/>
      <c r="P22" s="29"/>
      <c r="Q22" s="29">
        <v>0.63588785046728979</v>
      </c>
      <c r="R22" s="29">
        <v>0.68608952287260205</v>
      </c>
      <c r="S22" s="29"/>
      <c r="T22" s="29"/>
      <c r="U22" s="29">
        <v>0.26992982456140352</v>
      </c>
      <c r="V22" s="29">
        <v>1.1618254251012143</v>
      </c>
      <c r="W22" s="29"/>
      <c r="X22" s="29">
        <v>0.82987530364372464</v>
      </c>
      <c r="Y22" s="29">
        <v>1.6597506072874493</v>
      </c>
      <c r="Z22" s="29"/>
      <c r="AA22" s="29"/>
      <c r="AB22" s="29"/>
      <c r="AC22" s="29"/>
    </row>
    <row r="23" spans="1:29" ht="15.75" x14ac:dyDescent="0.25">
      <c r="A23" s="29">
        <v>1336</v>
      </c>
      <c r="B23" s="29"/>
      <c r="C23" s="29"/>
      <c r="D23" s="29"/>
      <c r="E23" s="29"/>
      <c r="F23" s="29">
        <v>2.2000000000000002</v>
      </c>
      <c r="G23" s="29"/>
      <c r="H23" s="29">
        <v>0.71679347704918028</v>
      </c>
      <c r="I23" s="29">
        <v>0.48901639344262299</v>
      </c>
      <c r="J23" s="29">
        <v>1.8</v>
      </c>
      <c r="K23" s="29"/>
      <c r="L23" s="29">
        <v>3.06</v>
      </c>
      <c r="M23" s="29">
        <v>0.10362</v>
      </c>
      <c r="N23" s="29">
        <v>1.4482137651821863</v>
      </c>
      <c r="O23" s="29"/>
      <c r="P23" s="29"/>
      <c r="Q23" s="29">
        <v>0.37991113834839896</v>
      </c>
      <c r="R23" s="29">
        <v>0.35211276237168682</v>
      </c>
      <c r="S23" s="29"/>
      <c r="T23" s="29"/>
      <c r="U23" s="29">
        <v>0.26992982456140352</v>
      </c>
      <c r="V23" s="29">
        <v>1.0137496356275304</v>
      </c>
      <c r="W23" s="29"/>
      <c r="X23" s="29">
        <v>0.72410688259109313</v>
      </c>
      <c r="Y23" s="29">
        <v>1.4482137651821863</v>
      </c>
      <c r="Z23" s="29"/>
      <c r="AA23" s="29"/>
      <c r="AB23" s="29"/>
      <c r="AC23" s="29"/>
    </row>
    <row r="24" spans="1:29" ht="15.75" x14ac:dyDescent="0.25">
      <c r="A24" s="29">
        <v>1337</v>
      </c>
      <c r="B24" s="29"/>
      <c r="C24" s="29"/>
      <c r="D24" s="29"/>
      <c r="E24" s="29"/>
      <c r="F24" s="29">
        <v>2.2000000000000002</v>
      </c>
      <c r="G24" s="29"/>
      <c r="H24" s="29">
        <v>0.71679347704918028</v>
      </c>
      <c r="I24" s="29">
        <v>0.48901639344262299</v>
      </c>
      <c r="J24" s="29">
        <v>1.8</v>
      </c>
      <c r="K24" s="29"/>
      <c r="L24" s="29">
        <v>3.06</v>
      </c>
      <c r="M24" s="29">
        <v>9.1687999999999992E-2</v>
      </c>
      <c r="N24" s="29">
        <v>1.4848259109311741</v>
      </c>
      <c r="O24" s="29"/>
      <c r="P24" s="29"/>
      <c r="Q24" s="29">
        <v>0.24311124510099494</v>
      </c>
      <c r="R24" s="29">
        <v>0.20664455833584566</v>
      </c>
      <c r="S24" s="29"/>
      <c r="T24" s="29"/>
      <c r="U24" s="29">
        <v>0.26992982456140352</v>
      </c>
      <c r="V24" s="29">
        <v>1.0393781376518219</v>
      </c>
      <c r="W24" s="29"/>
      <c r="X24" s="29">
        <v>0.74241295546558705</v>
      </c>
      <c r="Y24" s="29">
        <v>1.4848259109311741</v>
      </c>
      <c r="Z24" s="29"/>
      <c r="AA24" s="29"/>
      <c r="AB24" s="29"/>
      <c r="AC24" s="29"/>
    </row>
    <row r="25" spans="1:29" ht="15.75" x14ac:dyDescent="0.25">
      <c r="A25" s="29">
        <v>1338</v>
      </c>
      <c r="B25" s="29"/>
      <c r="C25" s="29"/>
      <c r="D25" s="29"/>
      <c r="E25" s="29"/>
      <c r="F25" s="29">
        <v>2.2000000000000002</v>
      </c>
      <c r="G25" s="29"/>
      <c r="H25" s="29">
        <v>0.71679347704918028</v>
      </c>
      <c r="I25" s="29">
        <v>0.48901639344262299</v>
      </c>
      <c r="J25" s="29">
        <v>1.8</v>
      </c>
      <c r="K25" s="29"/>
      <c r="L25" s="29">
        <v>3.06</v>
      </c>
      <c r="M25" s="29">
        <v>8.5407999999999984E-2</v>
      </c>
      <c r="N25" s="29">
        <v>1.4075336032388663</v>
      </c>
      <c r="O25" s="29"/>
      <c r="P25" s="29"/>
      <c r="Q25" s="29">
        <v>0.36871872173650894</v>
      </c>
      <c r="R25" s="29">
        <v>0.33630388905637632</v>
      </c>
      <c r="S25" s="29"/>
      <c r="T25" s="29"/>
      <c r="U25" s="29">
        <v>0.26992982456140352</v>
      </c>
      <c r="V25" s="29">
        <v>0.98527352226720633</v>
      </c>
      <c r="W25" s="29"/>
      <c r="X25" s="29">
        <v>0.70376680161943317</v>
      </c>
      <c r="Y25" s="29">
        <v>1.4075336032388663</v>
      </c>
      <c r="Z25" s="29"/>
      <c r="AA25" s="29"/>
      <c r="AB25" s="29"/>
      <c r="AC25" s="29"/>
    </row>
    <row r="26" spans="1:29" ht="15.75" x14ac:dyDescent="0.25">
      <c r="A26" s="29">
        <v>1339</v>
      </c>
      <c r="B26" s="29"/>
      <c r="C26" s="29"/>
      <c r="D26" s="29"/>
      <c r="E26" s="29"/>
      <c r="F26" s="29">
        <v>2.2000000000000002</v>
      </c>
      <c r="G26" s="29"/>
      <c r="H26" s="29">
        <v>0.71679347704918028</v>
      </c>
      <c r="I26" s="29">
        <v>0.48901639344262299</v>
      </c>
      <c r="J26" s="29">
        <v>1.8660571428571429</v>
      </c>
      <c r="K26" s="29"/>
      <c r="L26" s="29">
        <v>3.1722971428571429</v>
      </c>
      <c r="M26" s="29">
        <v>8.4152000000000005E-2</v>
      </c>
      <c r="N26" s="29">
        <v>1.7492469635627532</v>
      </c>
      <c r="O26" s="29"/>
      <c r="P26" s="29"/>
      <c r="Q26" s="29">
        <v>0.54130238167018396</v>
      </c>
      <c r="R26" s="29">
        <v>0.44025927042508289</v>
      </c>
      <c r="S26" s="29"/>
      <c r="T26" s="29"/>
      <c r="U26" s="29">
        <v>0.26992982456140352</v>
      </c>
      <c r="V26" s="29">
        <v>1.2244728744939273</v>
      </c>
      <c r="W26" s="29"/>
      <c r="X26" s="29">
        <v>0.87462348178137661</v>
      </c>
      <c r="Y26" s="29">
        <v>1.7492469635627532</v>
      </c>
      <c r="Z26" s="29"/>
      <c r="AA26" s="29"/>
      <c r="AB26" s="29"/>
      <c r="AC26" s="29"/>
    </row>
    <row r="27" spans="1:29" ht="15.75" x14ac:dyDescent="0.25">
      <c r="A27" s="29">
        <v>1340</v>
      </c>
      <c r="B27" s="29">
        <v>1.6956000000000002</v>
      </c>
      <c r="C27" s="29"/>
      <c r="D27" s="29"/>
      <c r="E27" s="29"/>
      <c r="F27" s="29">
        <v>1.6956000000000002</v>
      </c>
      <c r="G27" s="29"/>
      <c r="H27" s="29">
        <v>0.69565804104918028</v>
      </c>
      <c r="I27" s="29">
        <v>0.48901639344262299</v>
      </c>
      <c r="J27" s="29">
        <v>1.83</v>
      </c>
      <c r="K27" s="29"/>
      <c r="L27" s="29">
        <v>3.1110000000000002</v>
      </c>
      <c r="M27" s="29">
        <v>0.11932000000000001</v>
      </c>
      <c r="N27" s="29">
        <v>1.8712874493927127</v>
      </c>
      <c r="O27" s="29"/>
      <c r="P27" s="29"/>
      <c r="Q27" s="29">
        <v>0.46912873078082612</v>
      </c>
      <c r="R27" s="29">
        <v>0.46912873078082612</v>
      </c>
      <c r="S27" s="29"/>
      <c r="T27" s="29"/>
      <c r="U27" s="29">
        <v>0.26992982456140352</v>
      </c>
      <c r="V27" s="29">
        <v>1.3099012145748989</v>
      </c>
      <c r="W27" s="29"/>
      <c r="X27" s="29">
        <v>0.93564372469635637</v>
      </c>
      <c r="Y27" s="29">
        <v>1.8712874493927127</v>
      </c>
      <c r="Z27" s="29"/>
      <c r="AA27" s="29"/>
      <c r="AB27" s="29"/>
      <c r="AC27" s="29"/>
    </row>
    <row r="28" spans="1:29" ht="15.75" x14ac:dyDescent="0.25">
      <c r="A28" s="29">
        <v>1341</v>
      </c>
      <c r="B28" s="29">
        <v>1.6956000000000002</v>
      </c>
      <c r="C28" s="29"/>
      <c r="D28" s="29"/>
      <c r="E28" s="29"/>
      <c r="F28" s="29">
        <v>1.6956000000000002</v>
      </c>
      <c r="G28" s="29"/>
      <c r="H28" s="29">
        <v>0.69565804104918028</v>
      </c>
      <c r="I28" s="29">
        <v>0.48901639344262299</v>
      </c>
      <c r="J28" s="29">
        <v>1.7942857142857143</v>
      </c>
      <c r="K28" s="29"/>
      <c r="L28" s="29">
        <v>3.0502857142857143</v>
      </c>
      <c r="M28" s="29">
        <v>0.10676000000000001</v>
      </c>
      <c r="N28" s="29">
        <v>2.255714979757085</v>
      </c>
      <c r="O28" s="29"/>
      <c r="P28" s="29"/>
      <c r="Q28" s="29">
        <v>0.29016063084112154</v>
      </c>
      <c r="R28" s="29">
        <v>0.29365654205607478</v>
      </c>
      <c r="S28" s="29"/>
      <c r="T28" s="29"/>
      <c r="U28" s="29">
        <v>0.26992982456140352</v>
      </c>
      <c r="V28" s="29">
        <v>1.5790004858299593</v>
      </c>
      <c r="W28" s="29"/>
      <c r="X28" s="29">
        <v>1.1278574898785425</v>
      </c>
      <c r="Y28" s="29">
        <v>2.255714979757085</v>
      </c>
      <c r="Z28" s="29"/>
      <c r="AA28" s="29"/>
      <c r="AB28" s="29"/>
      <c r="AC28" s="29"/>
    </row>
    <row r="29" spans="1:29" ht="15.75" x14ac:dyDescent="0.25">
      <c r="A29" s="29">
        <v>1342</v>
      </c>
      <c r="B29" s="29">
        <v>1.6956000000000002</v>
      </c>
      <c r="C29" s="29"/>
      <c r="D29" s="29"/>
      <c r="E29" s="29"/>
      <c r="F29" s="29">
        <v>1.6956000000000002</v>
      </c>
      <c r="G29" s="29"/>
      <c r="H29" s="29">
        <v>0.69565804104918028</v>
      </c>
      <c r="I29" s="29">
        <v>0.48901639344262299</v>
      </c>
      <c r="J29" s="29">
        <v>1.7942857142857143</v>
      </c>
      <c r="K29" s="29"/>
      <c r="L29" s="29">
        <v>3.0502857142857143</v>
      </c>
      <c r="M29" s="29">
        <v>9.3572000000000002E-2</v>
      </c>
      <c r="N29" s="29">
        <v>1.6272064777327935</v>
      </c>
      <c r="O29" s="29"/>
      <c r="P29" s="29"/>
      <c r="Q29" s="29">
        <v>0.29301769533659089</v>
      </c>
      <c r="R29" s="29">
        <v>0.27257460031310782</v>
      </c>
      <c r="S29" s="29"/>
      <c r="T29" s="29"/>
      <c r="U29" s="29">
        <v>0.26992982456140352</v>
      </c>
      <c r="V29" s="29">
        <v>1.1390445344129554</v>
      </c>
      <c r="W29" s="29"/>
      <c r="X29" s="29">
        <v>0.81360323886639674</v>
      </c>
      <c r="Y29" s="29">
        <v>1.6272064777327935</v>
      </c>
      <c r="Z29" s="29"/>
      <c r="AA29" s="29"/>
      <c r="AB29" s="29"/>
      <c r="AC29" s="29"/>
    </row>
    <row r="30" spans="1:29" ht="15.75" x14ac:dyDescent="0.25">
      <c r="A30" s="29">
        <v>1343</v>
      </c>
      <c r="B30" s="29">
        <v>1.6956000000000002</v>
      </c>
      <c r="C30" s="29"/>
      <c r="D30" s="29"/>
      <c r="E30" s="29"/>
      <c r="F30" s="29">
        <v>1.6956000000000002</v>
      </c>
      <c r="G30" s="29"/>
      <c r="H30" s="29">
        <v>0.69565804104918028</v>
      </c>
      <c r="I30" s="29">
        <v>0.48901639344262299</v>
      </c>
      <c r="J30" s="29">
        <v>1.74</v>
      </c>
      <c r="K30" s="29"/>
      <c r="L30" s="29">
        <v>2.9579999999999997</v>
      </c>
      <c r="M30" s="29">
        <v>8.4779999999999994E-2</v>
      </c>
      <c r="N30" s="29">
        <v>1.3078672064777328</v>
      </c>
      <c r="O30" s="29"/>
      <c r="P30" s="29"/>
      <c r="Q30" s="29">
        <v>0.30742669615466933</v>
      </c>
      <c r="R30" s="29">
        <v>0.34158521794963259</v>
      </c>
      <c r="S30" s="29"/>
      <c r="T30" s="29"/>
      <c r="U30" s="29">
        <v>0.48091578947368424</v>
      </c>
      <c r="V30" s="29">
        <v>0.91550704453441289</v>
      </c>
      <c r="W30" s="29"/>
      <c r="X30" s="29">
        <v>0.6539336032388664</v>
      </c>
      <c r="Y30" s="29">
        <v>1.3078672064777328</v>
      </c>
      <c r="Z30" s="29"/>
      <c r="AA30" s="29"/>
      <c r="AB30" s="29"/>
      <c r="AC30" s="29"/>
    </row>
    <row r="31" spans="1:29" ht="15.75" x14ac:dyDescent="0.25">
      <c r="A31" s="29">
        <v>1344</v>
      </c>
      <c r="B31" s="29">
        <v>1.6956000000000002</v>
      </c>
      <c r="C31" s="29"/>
      <c r="D31" s="29"/>
      <c r="E31" s="29"/>
      <c r="F31" s="29">
        <v>1.6956000000000002</v>
      </c>
      <c r="G31" s="29"/>
      <c r="H31" s="29">
        <v>0.69565804104918028</v>
      </c>
      <c r="I31" s="29">
        <v>0.48901639344262299</v>
      </c>
      <c r="J31" s="29">
        <v>1.74</v>
      </c>
      <c r="K31" s="29"/>
      <c r="L31" s="29">
        <v>2.9579999999999997</v>
      </c>
      <c r="M31" s="29">
        <v>9.7968E-2</v>
      </c>
      <c r="N31" s="29">
        <v>1.6963627530364374</v>
      </c>
      <c r="O31" s="29"/>
      <c r="P31" s="29"/>
      <c r="Q31" s="29" t="s">
        <v>95</v>
      </c>
      <c r="R31" s="29" t="s">
        <v>95</v>
      </c>
      <c r="S31" s="29"/>
      <c r="T31" s="29"/>
      <c r="U31" s="29">
        <v>0.48091578947368424</v>
      </c>
      <c r="V31" s="29">
        <v>1.187453927125506</v>
      </c>
      <c r="W31" s="29"/>
      <c r="X31" s="29">
        <v>0.84818137651821868</v>
      </c>
      <c r="Y31" s="29">
        <v>1.6963627530364374</v>
      </c>
      <c r="Z31" s="29"/>
      <c r="AA31" s="29"/>
      <c r="AB31" s="29"/>
      <c r="AC31" s="29"/>
    </row>
    <row r="32" spans="1:29" ht="15.75" x14ac:dyDescent="0.25">
      <c r="A32" s="29">
        <v>1345</v>
      </c>
      <c r="B32" s="29">
        <v>1.6956000000000002</v>
      </c>
      <c r="C32" s="29"/>
      <c r="D32" s="29"/>
      <c r="E32" s="29"/>
      <c r="F32" s="29">
        <v>1.6956000000000002</v>
      </c>
      <c r="G32" s="29"/>
      <c r="H32" s="29">
        <v>0.69565804104918028</v>
      </c>
      <c r="I32" s="29">
        <v>0.48901639344262299</v>
      </c>
      <c r="J32" s="29">
        <v>1.74</v>
      </c>
      <c r="K32" s="29"/>
      <c r="L32" s="29">
        <v>2.9579999999999997</v>
      </c>
      <c r="M32" s="29">
        <v>8.7919999999999998E-2</v>
      </c>
      <c r="N32" s="29">
        <v>1.6678866396761134</v>
      </c>
      <c r="O32" s="29"/>
      <c r="P32" s="29"/>
      <c r="Q32" s="29" t="s">
        <v>95</v>
      </c>
      <c r="R32" s="29">
        <v>0.26463671992764548</v>
      </c>
      <c r="S32" s="29"/>
      <c r="T32" s="29"/>
      <c r="U32" s="29">
        <v>0.48091578947368424</v>
      </c>
      <c r="V32" s="29">
        <v>1.1675206477732794</v>
      </c>
      <c r="W32" s="29"/>
      <c r="X32" s="29">
        <v>0.8339433198380567</v>
      </c>
      <c r="Y32" s="29">
        <v>1.6678866396761134</v>
      </c>
      <c r="Z32" s="29"/>
      <c r="AA32" s="29"/>
      <c r="AB32" s="29"/>
      <c r="AC32" s="29"/>
    </row>
    <row r="33" spans="1:29" ht="15.75" x14ac:dyDescent="0.25">
      <c r="A33" s="29">
        <v>1346</v>
      </c>
      <c r="B33" s="29">
        <v>1.6956000000000002</v>
      </c>
      <c r="C33" s="29"/>
      <c r="D33" s="29"/>
      <c r="E33" s="29"/>
      <c r="F33" s="29">
        <v>1.6956000000000002</v>
      </c>
      <c r="G33" s="29"/>
      <c r="H33" s="29">
        <v>0.69565804104918028</v>
      </c>
      <c r="I33" s="29">
        <v>0.48901639344262299</v>
      </c>
      <c r="J33" s="29">
        <v>1.6973942857142856</v>
      </c>
      <c r="K33" s="29"/>
      <c r="L33" s="29">
        <v>2.8855702857142855</v>
      </c>
      <c r="M33" s="29">
        <v>9.7339999999999996E-2</v>
      </c>
      <c r="N33" s="29">
        <v>1.8712874493927127</v>
      </c>
      <c r="O33" s="29"/>
      <c r="P33" s="29"/>
      <c r="Q33" s="29">
        <v>0.59195055773289118</v>
      </c>
      <c r="R33" s="29">
        <v>0.57454024721133556</v>
      </c>
      <c r="S33" s="29"/>
      <c r="T33" s="29"/>
      <c r="U33" s="29">
        <v>0.48091578947368424</v>
      </c>
      <c r="V33" s="29">
        <v>1.3099012145748989</v>
      </c>
      <c r="W33" s="29"/>
      <c r="X33" s="29">
        <v>0.93564372469635637</v>
      </c>
      <c r="Y33" s="29">
        <v>1.8712874493927127</v>
      </c>
      <c r="Z33" s="29"/>
      <c r="AA33" s="29"/>
      <c r="AB33" s="29"/>
      <c r="AC33" s="29"/>
    </row>
    <row r="34" spans="1:29" ht="15.75" x14ac:dyDescent="0.25">
      <c r="A34" s="29">
        <v>1347</v>
      </c>
      <c r="B34" s="29"/>
      <c r="C34" s="29"/>
      <c r="D34" s="29"/>
      <c r="E34" s="29"/>
      <c r="F34" s="29">
        <v>1.6956000000000002</v>
      </c>
      <c r="G34" s="29"/>
      <c r="H34" s="29">
        <v>0.69565804104918028</v>
      </c>
      <c r="I34" s="29">
        <v>0.48901639344262299</v>
      </c>
      <c r="J34" s="29">
        <v>1.8929714285714287</v>
      </c>
      <c r="K34" s="29"/>
      <c r="L34" s="29">
        <v>3.218051428571429</v>
      </c>
      <c r="M34" s="29">
        <v>0.12308800000000002</v>
      </c>
      <c r="N34" s="29">
        <v>2.8862574898785427</v>
      </c>
      <c r="O34" s="29"/>
      <c r="P34" s="29"/>
      <c r="Q34" s="29">
        <v>0.40822429906542063</v>
      </c>
      <c r="R34" s="29" t="s">
        <v>95</v>
      </c>
      <c r="S34" s="29"/>
      <c r="T34" s="29"/>
      <c r="U34" s="29">
        <v>0.48091578947368424</v>
      </c>
      <c r="V34" s="29">
        <v>2.02038024291498</v>
      </c>
      <c r="W34" s="29"/>
      <c r="X34" s="29">
        <v>1.4431287449392713</v>
      </c>
      <c r="Y34" s="29">
        <v>2.8862574898785427</v>
      </c>
      <c r="Z34" s="29"/>
      <c r="AA34" s="29"/>
      <c r="AB34" s="29"/>
      <c r="AC34" s="29"/>
    </row>
    <row r="35" spans="1:29" ht="15.75" x14ac:dyDescent="0.25">
      <c r="A35" s="29">
        <v>1348</v>
      </c>
      <c r="B35" s="29"/>
      <c r="C35" s="29"/>
      <c r="D35" s="29"/>
      <c r="E35" s="29"/>
      <c r="F35" s="29">
        <v>1.6956000000000002</v>
      </c>
      <c r="G35" s="29"/>
      <c r="H35" s="29">
        <v>0.69565804104918028</v>
      </c>
      <c r="I35" s="29">
        <v>0.48901639344262299</v>
      </c>
      <c r="J35" s="29">
        <v>1.7942857142857143</v>
      </c>
      <c r="K35" s="29"/>
      <c r="L35" s="29">
        <v>3.0502857142857143</v>
      </c>
      <c r="M35" s="29">
        <v>0.11932000000000001</v>
      </c>
      <c r="N35" s="29">
        <v>2.5</v>
      </c>
      <c r="O35" s="29"/>
      <c r="P35" s="29"/>
      <c r="Q35" s="29">
        <v>0.32722741433021807</v>
      </c>
      <c r="R35" s="29" t="s">
        <v>95</v>
      </c>
      <c r="S35" s="29"/>
      <c r="T35" s="29"/>
      <c r="U35" s="29">
        <v>0.48091578947368424</v>
      </c>
      <c r="V35" s="29">
        <v>1.75</v>
      </c>
      <c r="W35" s="29"/>
      <c r="X35" s="29">
        <v>1.25</v>
      </c>
      <c r="Y35" s="29">
        <v>2.5</v>
      </c>
      <c r="Z35" s="29"/>
      <c r="AA35" s="29"/>
      <c r="AB35" s="29"/>
      <c r="AC35" s="29"/>
    </row>
    <row r="36" spans="1:29" ht="15.75" x14ac:dyDescent="0.25">
      <c r="A36" s="29">
        <v>1349</v>
      </c>
      <c r="B36" s="29"/>
      <c r="C36" s="29"/>
      <c r="D36" s="29"/>
      <c r="E36" s="29"/>
      <c r="F36" s="29">
        <v>1.6956000000000002</v>
      </c>
      <c r="G36" s="29"/>
      <c r="H36" s="29">
        <v>0.81924197704918034</v>
      </c>
      <c r="I36" s="29">
        <v>0.48901639344262299</v>
      </c>
      <c r="J36" s="29">
        <v>2</v>
      </c>
      <c r="K36" s="29"/>
      <c r="L36" s="29">
        <v>3.4</v>
      </c>
      <c r="M36" s="29">
        <v>0.16327999999999998</v>
      </c>
      <c r="N36" s="29">
        <v>2.2089327935222673</v>
      </c>
      <c r="O36" s="29"/>
      <c r="P36" s="29"/>
      <c r="Q36" s="29">
        <v>0.42442367601246106</v>
      </c>
      <c r="R36" s="29">
        <v>0.34990654205607474</v>
      </c>
      <c r="S36" s="29"/>
      <c r="T36" s="29"/>
      <c r="U36" s="29">
        <v>0.48091578947368424</v>
      </c>
      <c r="V36" s="29">
        <v>1.5462529554655871</v>
      </c>
      <c r="W36" s="29"/>
      <c r="X36" s="29">
        <v>1.1044663967611337</v>
      </c>
      <c r="Y36" s="29">
        <v>2.2089327935222673</v>
      </c>
      <c r="Z36" s="29"/>
      <c r="AA36" s="29"/>
      <c r="AB36" s="29"/>
      <c r="AC36" s="29"/>
    </row>
    <row r="37" spans="1:29" ht="15.75" x14ac:dyDescent="0.25">
      <c r="A37" s="29">
        <v>1350</v>
      </c>
      <c r="B37" s="29">
        <v>5.7775999999999996</v>
      </c>
      <c r="C37" s="29"/>
      <c r="D37" s="29"/>
      <c r="E37" s="29"/>
      <c r="F37" s="29">
        <v>5.7775999999999996</v>
      </c>
      <c r="G37" s="29"/>
      <c r="H37" s="29">
        <v>0.90816727504918038</v>
      </c>
      <c r="I37" s="29">
        <v>0.48901639344262299</v>
      </c>
      <c r="J37" s="29">
        <v>2.3864000000000001</v>
      </c>
      <c r="K37" s="29"/>
      <c r="L37" s="29">
        <v>4.0568799999999996</v>
      </c>
      <c r="M37" s="29">
        <v>0.15951199999999999</v>
      </c>
      <c r="N37" s="29">
        <v>2.1153684210526316</v>
      </c>
      <c r="O37" s="29"/>
      <c r="P37" s="29"/>
      <c r="Q37" s="29">
        <v>0.45096573208722746</v>
      </c>
      <c r="R37" s="29">
        <v>0.32211838006230537</v>
      </c>
      <c r="S37" s="29"/>
      <c r="T37" s="29"/>
      <c r="U37" s="29">
        <v>0.48091578947368424</v>
      </c>
      <c r="V37" s="29">
        <v>1.4807578947368421</v>
      </c>
      <c r="W37" s="29"/>
      <c r="X37" s="29">
        <v>1.0576842105263158</v>
      </c>
      <c r="Y37" s="29">
        <v>2.1153684210526316</v>
      </c>
      <c r="Z37" s="29"/>
      <c r="AA37" s="29"/>
      <c r="AB37" s="29"/>
      <c r="AC37" s="29"/>
    </row>
    <row r="38" spans="1:29" ht="15.75" x14ac:dyDescent="0.25">
      <c r="A38" s="29">
        <v>1351</v>
      </c>
      <c r="B38" s="29">
        <v>5.7775999999999996</v>
      </c>
      <c r="C38" s="29"/>
      <c r="D38" s="29"/>
      <c r="E38" s="29"/>
      <c r="F38" s="29">
        <v>5.7775999999999996</v>
      </c>
      <c r="G38" s="29"/>
      <c r="H38" s="29">
        <v>0.90816727504918038</v>
      </c>
      <c r="I38" s="29">
        <v>0.48901639344262299</v>
      </c>
      <c r="J38" s="29">
        <v>2.7631999999999999</v>
      </c>
      <c r="K38" s="29"/>
      <c r="L38" s="29">
        <v>4.6974399999999994</v>
      </c>
      <c r="M38" s="29">
        <v>0.17395599999999997</v>
      </c>
      <c r="N38" s="29">
        <v>2.9004955465587043</v>
      </c>
      <c r="O38" s="29"/>
      <c r="P38" s="29"/>
      <c r="Q38" s="29">
        <v>0.40251486830926086</v>
      </c>
      <c r="R38" s="29">
        <v>0.3864142735768904</v>
      </c>
      <c r="S38" s="29"/>
      <c r="T38" s="29"/>
      <c r="U38" s="29">
        <v>0.48091578947368424</v>
      </c>
      <c r="V38" s="29">
        <v>2.0303468825910929</v>
      </c>
      <c r="W38" s="29"/>
      <c r="X38" s="29">
        <v>1.4502477732793522</v>
      </c>
      <c r="Y38" s="29">
        <v>2.9004955465587043</v>
      </c>
      <c r="Z38" s="29"/>
      <c r="AA38" s="29"/>
      <c r="AB38" s="29"/>
      <c r="AC38" s="29"/>
    </row>
    <row r="39" spans="1:29" ht="15.75" x14ac:dyDescent="0.25">
      <c r="A39" s="29">
        <v>1352</v>
      </c>
      <c r="B39" s="29">
        <v>5.7775999999999996</v>
      </c>
      <c r="C39" s="29"/>
      <c r="D39" s="29"/>
      <c r="E39" s="29"/>
      <c r="F39" s="29">
        <v>5.7775999999999996</v>
      </c>
      <c r="G39" s="29"/>
      <c r="H39" s="29">
        <v>0.90816727504918038</v>
      </c>
      <c r="I39" s="29">
        <v>0.48901639344262299</v>
      </c>
      <c r="J39" s="29">
        <v>3.2</v>
      </c>
      <c r="K39" s="29"/>
      <c r="L39" s="29">
        <v>5.44</v>
      </c>
      <c r="M39" s="29">
        <v>0.17395599999999997</v>
      </c>
      <c r="N39" s="29">
        <v>1.6678866396761134</v>
      </c>
      <c r="O39" s="29"/>
      <c r="P39" s="29"/>
      <c r="Q39" s="29">
        <v>0.43408466190214406</v>
      </c>
      <c r="R39" s="29">
        <v>1.1666025288620121</v>
      </c>
      <c r="S39" s="29"/>
      <c r="T39" s="29"/>
      <c r="U39" s="29">
        <v>0.48091578947368424</v>
      </c>
      <c r="V39" s="29">
        <v>1.1675206477732794</v>
      </c>
      <c r="W39" s="29"/>
      <c r="X39" s="29">
        <v>0.8339433198380567</v>
      </c>
      <c r="Y39" s="29">
        <v>1.6678866396761134</v>
      </c>
      <c r="Z39" s="29"/>
      <c r="AA39" s="29"/>
      <c r="AB39" s="29"/>
      <c r="AC39" s="29"/>
    </row>
    <row r="40" spans="1:29" ht="15.75" x14ac:dyDescent="0.25">
      <c r="A40" s="29">
        <v>1353</v>
      </c>
      <c r="B40" s="29">
        <v>5.7775999999999996</v>
      </c>
      <c r="C40" s="29"/>
      <c r="D40" s="29"/>
      <c r="E40" s="29"/>
      <c r="F40" s="29">
        <v>5.7775999999999996</v>
      </c>
      <c r="G40" s="29"/>
      <c r="H40" s="29">
        <v>0.90816727504918038</v>
      </c>
      <c r="I40" s="29">
        <v>0.48901639344262299</v>
      </c>
      <c r="J40" s="29">
        <v>3.7679999999999998</v>
      </c>
      <c r="K40" s="29"/>
      <c r="L40" s="29">
        <v>6.4055999999999997</v>
      </c>
      <c r="M40" s="29">
        <v>0.19467999999999999</v>
      </c>
      <c r="N40" s="29">
        <v>2.7865910931174089</v>
      </c>
      <c r="O40" s="29"/>
      <c r="P40" s="29"/>
      <c r="Q40" s="29">
        <v>0.42865860362836727</v>
      </c>
      <c r="R40" s="29">
        <v>0.55074491478834531</v>
      </c>
      <c r="S40" s="29"/>
      <c r="T40" s="29"/>
      <c r="U40" s="29">
        <v>0.48091578947368424</v>
      </c>
      <c r="V40" s="29">
        <v>1.9506137651821862</v>
      </c>
      <c r="W40" s="29"/>
      <c r="X40" s="29">
        <v>1.3932955465587045</v>
      </c>
      <c r="Y40" s="29">
        <v>2.7865910931174089</v>
      </c>
      <c r="Z40" s="29"/>
      <c r="AA40" s="29"/>
      <c r="AB40" s="29"/>
      <c r="AC40" s="29"/>
    </row>
    <row r="41" spans="1:29" ht="15.75" x14ac:dyDescent="0.25">
      <c r="A41" s="29">
        <v>1354</v>
      </c>
      <c r="B41" s="29">
        <v>5.7775999999999996</v>
      </c>
      <c r="C41" s="29"/>
      <c r="D41" s="29"/>
      <c r="E41" s="29"/>
      <c r="F41" s="29">
        <v>5.7775999999999996</v>
      </c>
      <c r="G41" s="29"/>
      <c r="H41" s="29">
        <v>0.90816727504918038</v>
      </c>
      <c r="I41" s="29">
        <v>0.48901639344262299</v>
      </c>
      <c r="J41" s="29">
        <v>3.4450285714285713</v>
      </c>
      <c r="K41" s="29"/>
      <c r="L41" s="29">
        <v>5.8565485714285712</v>
      </c>
      <c r="M41" s="29">
        <v>0.18023599999999998</v>
      </c>
      <c r="N41" s="29">
        <v>3.164916599190283</v>
      </c>
      <c r="O41" s="29"/>
      <c r="P41" s="29"/>
      <c r="Q41" s="29">
        <v>0.29059844311110122</v>
      </c>
      <c r="R41" s="29">
        <v>0.25625499074342561</v>
      </c>
      <c r="S41" s="29"/>
      <c r="T41" s="29"/>
      <c r="U41" s="29">
        <v>0.48091578947368424</v>
      </c>
      <c r="V41" s="29">
        <v>2.2154416194331978</v>
      </c>
      <c r="W41" s="29"/>
      <c r="X41" s="29">
        <v>1.5824582995951415</v>
      </c>
      <c r="Y41" s="29">
        <v>3.164916599190283</v>
      </c>
      <c r="Z41" s="29"/>
      <c r="AA41" s="29"/>
      <c r="AB41" s="29"/>
      <c r="AC41" s="29"/>
    </row>
    <row r="42" spans="1:29" ht="15.75" x14ac:dyDescent="0.25">
      <c r="A42" s="29">
        <v>1355</v>
      </c>
      <c r="B42" s="29">
        <v>5.7775999999999996</v>
      </c>
      <c r="C42" s="29"/>
      <c r="D42" s="29"/>
      <c r="E42" s="29"/>
      <c r="F42" s="29">
        <v>5.7775999999999996</v>
      </c>
      <c r="G42" s="29"/>
      <c r="H42" s="29">
        <v>0.90816727504918038</v>
      </c>
      <c r="I42" s="29">
        <v>0.48901639344262299</v>
      </c>
      <c r="J42" s="29">
        <v>3.5347428571428572</v>
      </c>
      <c r="K42" s="29"/>
      <c r="L42" s="29">
        <v>6.0090628571428573</v>
      </c>
      <c r="M42" s="29">
        <v>0.15260400000000002</v>
      </c>
      <c r="N42" s="29">
        <v>1.8733214574898784</v>
      </c>
      <c r="O42" s="29"/>
      <c r="P42" s="29"/>
      <c r="Q42" s="29">
        <v>0.29410808614384398</v>
      </c>
      <c r="R42" s="29">
        <v>0.30212921576594881</v>
      </c>
      <c r="S42" s="29"/>
      <c r="T42" s="29"/>
      <c r="U42" s="29">
        <v>0.48091578947368424</v>
      </c>
      <c r="V42" s="29">
        <v>1.3113250202429148</v>
      </c>
      <c r="W42" s="29"/>
      <c r="X42" s="29">
        <v>0.93666072874493922</v>
      </c>
      <c r="Y42" s="29">
        <v>1.8733214574898784</v>
      </c>
      <c r="Z42" s="29"/>
      <c r="AA42" s="29"/>
      <c r="AB42" s="29"/>
      <c r="AC42" s="29"/>
    </row>
    <row r="43" spans="1:29" ht="15.75" x14ac:dyDescent="0.25">
      <c r="A43" s="29">
        <v>1356</v>
      </c>
      <c r="B43" s="29">
        <v>5.7775999999999996</v>
      </c>
      <c r="C43" s="29"/>
      <c r="D43" s="29"/>
      <c r="E43" s="29"/>
      <c r="F43" s="29">
        <v>5.7775999999999996</v>
      </c>
      <c r="G43" s="29"/>
      <c r="H43" s="29">
        <v>0.90816727504918038</v>
      </c>
      <c r="I43" s="29">
        <v>0.48901639344262299</v>
      </c>
      <c r="J43" s="29">
        <v>3.3732571428571432</v>
      </c>
      <c r="K43" s="29"/>
      <c r="L43" s="29">
        <v>5.7345371428571434</v>
      </c>
      <c r="M43" s="29">
        <v>0.13250800000000001</v>
      </c>
      <c r="N43" s="29">
        <v>2.2999999999999998</v>
      </c>
      <c r="O43" s="29"/>
      <c r="P43" s="29"/>
      <c r="Q43" s="29">
        <v>0.21389678992279562</v>
      </c>
      <c r="R43" s="29">
        <v>0.18983340105648111</v>
      </c>
      <c r="S43" s="29"/>
      <c r="T43" s="29"/>
      <c r="U43" s="29">
        <v>0.48091578947368424</v>
      </c>
      <c r="V43" s="29">
        <v>1.6099999999999999</v>
      </c>
      <c r="W43" s="29"/>
      <c r="X43" s="29">
        <v>1.1499999999999999</v>
      </c>
      <c r="Y43" s="29">
        <v>2.2999999999999998</v>
      </c>
      <c r="Z43" s="29"/>
      <c r="AA43" s="29"/>
      <c r="AB43" s="29"/>
      <c r="AC43" s="29"/>
    </row>
    <row r="44" spans="1:29" ht="15.75" x14ac:dyDescent="0.25">
      <c r="A44" s="29">
        <v>1357</v>
      </c>
      <c r="B44" s="29"/>
      <c r="C44" s="29"/>
      <c r="D44" s="29"/>
      <c r="E44" s="29"/>
      <c r="F44" s="29">
        <v>5.9</v>
      </c>
      <c r="G44" s="29"/>
      <c r="H44" s="29">
        <v>0.90816727504918038</v>
      </c>
      <c r="I44" s="29">
        <v>0.48901639344262299</v>
      </c>
      <c r="J44" s="29">
        <v>3.229714285714286</v>
      </c>
      <c r="K44" s="29"/>
      <c r="L44" s="29">
        <v>5.4905142857142861</v>
      </c>
      <c r="M44" s="29">
        <v>0.13188</v>
      </c>
      <c r="N44" s="29">
        <v>2.7865910931174089</v>
      </c>
      <c r="O44" s="29"/>
      <c r="P44" s="29"/>
      <c r="Q44" s="29">
        <v>0.20052824055262089</v>
      </c>
      <c r="R44" s="29">
        <v>0.19010077204388462</v>
      </c>
      <c r="S44" s="29"/>
      <c r="T44" s="29"/>
      <c r="U44" s="29">
        <v>0.35187280701754386</v>
      </c>
      <c r="V44" s="29">
        <v>1.9506137651821862</v>
      </c>
      <c r="W44" s="29"/>
      <c r="X44" s="29">
        <v>1.3932955465587045</v>
      </c>
      <c r="Y44" s="29">
        <v>2.7865910931174089</v>
      </c>
      <c r="Z44" s="29"/>
      <c r="AA44" s="29"/>
      <c r="AB44" s="29"/>
      <c r="AC44" s="29"/>
    </row>
    <row r="45" spans="1:29" ht="15.75" x14ac:dyDescent="0.25">
      <c r="A45" s="29">
        <v>1358</v>
      </c>
      <c r="B45" s="29"/>
      <c r="C45" s="29"/>
      <c r="D45" s="29"/>
      <c r="E45" s="29"/>
      <c r="F45" s="29">
        <v>5.9</v>
      </c>
      <c r="G45" s="29"/>
      <c r="H45" s="29">
        <v>0.90816727504918038</v>
      </c>
      <c r="I45" s="29">
        <v>0.48901639344262299</v>
      </c>
      <c r="J45" s="29">
        <v>3.1758857142857146</v>
      </c>
      <c r="K45" s="29"/>
      <c r="L45" s="29">
        <v>5.3990057142857149</v>
      </c>
      <c r="M45" s="29">
        <v>0.11743599999999998</v>
      </c>
      <c r="N45" s="29">
        <v>2.217068825910931</v>
      </c>
      <c r="O45" s="29"/>
      <c r="P45" s="29"/>
      <c r="Q45" s="29" t="s">
        <v>95</v>
      </c>
      <c r="R45" s="29">
        <v>0.21084112149532711</v>
      </c>
      <c r="S45" s="29"/>
      <c r="T45" s="29"/>
      <c r="U45" s="29">
        <v>0.35187280701754386</v>
      </c>
      <c r="V45" s="29">
        <v>1.5519481781376516</v>
      </c>
      <c r="W45" s="29"/>
      <c r="X45" s="29">
        <v>1.1085344129554655</v>
      </c>
      <c r="Y45" s="29">
        <v>2.217068825910931</v>
      </c>
      <c r="Z45" s="29"/>
      <c r="AA45" s="29"/>
      <c r="AB45" s="29"/>
      <c r="AC45" s="29"/>
    </row>
    <row r="46" spans="1:29" ht="15.75" x14ac:dyDescent="0.25">
      <c r="A46" s="29">
        <v>1359</v>
      </c>
      <c r="B46" s="29"/>
      <c r="C46" s="29"/>
      <c r="D46" s="29"/>
      <c r="E46" s="29"/>
      <c r="F46" s="29">
        <v>5.9</v>
      </c>
      <c r="G46" s="29"/>
      <c r="H46" s="29">
        <v>0.90816727504918038</v>
      </c>
      <c r="I46" s="29">
        <v>0.48901639344262299</v>
      </c>
      <c r="J46" s="29">
        <v>3.0861714285714288</v>
      </c>
      <c r="K46" s="29"/>
      <c r="L46" s="29">
        <v>5.2464914285714288</v>
      </c>
      <c r="M46" s="29">
        <v>0.11994800000000001</v>
      </c>
      <c r="N46" s="29">
        <v>1.983157894736842</v>
      </c>
      <c r="O46" s="29"/>
      <c r="P46" s="29"/>
      <c r="Q46" s="29">
        <v>0.37424299065420558</v>
      </c>
      <c r="R46" s="29">
        <v>0.28463551401869158</v>
      </c>
      <c r="S46" s="29"/>
      <c r="T46" s="29"/>
      <c r="U46" s="29">
        <v>0.35187280701754386</v>
      </c>
      <c r="V46" s="29">
        <v>1.3882105263157893</v>
      </c>
      <c r="W46" s="29"/>
      <c r="X46" s="29">
        <v>0.991578947368421</v>
      </c>
      <c r="Y46" s="29">
        <v>1.983157894736842</v>
      </c>
      <c r="Z46" s="29"/>
      <c r="AA46" s="29"/>
      <c r="AB46" s="29"/>
      <c r="AC46" s="29"/>
    </row>
    <row r="47" spans="1:29" ht="15.75" x14ac:dyDescent="0.25">
      <c r="A47" s="29">
        <v>1360</v>
      </c>
      <c r="B47" s="29"/>
      <c r="C47" s="29"/>
      <c r="D47" s="29"/>
      <c r="E47" s="29"/>
      <c r="F47" s="29">
        <v>5.9</v>
      </c>
      <c r="G47" s="29"/>
      <c r="H47" s="29">
        <v>0.97127200947540981</v>
      </c>
      <c r="I47" s="29">
        <v>0.54049180327868862</v>
      </c>
      <c r="J47" s="29">
        <v>3.1758857142857146</v>
      </c>
      <c r="K47" s="29"/>
      <c r="L47" s="29">
        <v>5.3990057142857149</v>
      </c>
      <c r="M47" s="29">
        <v>0.12748400000000001</v>
      </c>
      <c r="N47" s="29">
        <v>1.993327935222672</v>
      </c>
      <c r="O47" s="29"/>
      <c r="P47" s="29"/>
      <c r="Q47" s="29">
        <v>0.2899065420560748</v>
      </c>
      <c r="R47" s="29">
        <v>0.34261682242990654</v>
      </c>
      <c r="S47" s="29"/>
      <c r="T47" s="29"/>
      <c r="U47" s="29">
        <v>0.35187280701754386</v>
      </c>
      <c r="V47" s="29">
        <v>1.3953295546558704</v>
      </c>
      <c r="W47" s="29"/>
      <c r="X47" s="29">
        <v>0.99666396761133602</v>
      </c>
      <c r="Y47" s="29">
        <v>1.993327935222672</v>
      </c>
      <c r="Z47" s="29"/>
      <c r="AA47" s="29"/>
      <c r="AB47" s="29"/>
      <c r="AC47" s="29"/>
    </row>
    <row r="48" spans="1:29" ht="15.75" x14ac:dyDescent="0.25">
      <c r="A48" s="29">
        <v>1361</v>
      </c>
      <c r="B48" s="29"/>
      <c r="C48" s="29"/>
      <c r="D48" s="29"/>
      <c r="E48" s="29"/>
      <c r="F48" s="29">
        <v>5.9</v>
      </c>
      <c r="G48" s="29"/>
      <c r="H48" s="29">
        <v>0.78616750819672121</v>
      </c>
      <c r="I48" s="29">
        <v>0.38606557377049183</v>
      </c>
      <c r="J48" s="29">
        <v>3.14</v>
      </c>
      <c r="K48" s="29"/>
      <c r="L48" s="29">
        <v>5.3380000000000001</v>
      </c>
      <c r="M48" s="29">
        <v>0.126856</v>
      </c>
      <c r="N48" s="29">
        <v>1.7512809716599189</v>
      </c>
      <c r="O48" s="29"/>
      <c r="P48" s="29"/>
      <c r="Q48" s="29">
        <v>0.21975536008796043</v>
      </c>
      <c r="R48" s="29">
        <v>0.22518141836173727</v>
      </c>
      <c r="S48" s="29"/>
      <c r="T48" s="29"/>
      <c r="U48" s="29">
        <v>0.35187280701754386</v>
      </c>
      <c r="V48" s="29">
        <v>1.2258966801619431</v>
      </c>
      <c r="W48" s="29"/>
      <c r="X48" s="29">
        <v>0.87564048582995946</v>
      </c>
      <c r="Y48" s="29">
        <v>1.7512809716599189</v>
      </c>
      <c r="Z48" s="29"/>
      <c r="AA48" s="29"/>
      <c r="AB48" s="29"/>
      <c r="AC48" s="29"/>
    </row>
    <row r="49" spans="1:29" ht="15.75" x14ac:dyDescent="0.25">
      <c r="A49" s="29">
        <v>1362</v>
      </c>
      <c r="B49" s="29"/>
      <c r="C49" s="29"/>
      <c r="D49" s="29"/>
      <c r="E49" s="29"/>
      <c r="F49" s="29">
        <v>5.9</v>
      </c>
      <c r="G49" s="29"/>
      <c r="H49" s="29">
        <v>0.74195399999999989</v>
      </c>
      <c r="I49" s="29">
        <v>0.35</v>
      </c>
      <c r="J49" s="29">
        <v>3.0502857142857143</v>
      </c>
      <c r="K49" s="29"/>
      <c r="L49" s="29">
        <v>5.185485714285714</v>
      </c>
      <c r="M49" s="29">
        <v>0.1099</v>
      </c>
      <c r="N49" s="29">
        <v>1.525506072874494</v>
      </c>
      <c r="O49" s="29"/>
      <c r="P49" s="29"/>
      <c r="Q49" s="29">
        <v>0.21704233095107203</v>
      </c>
      <c r="R49" s="29">
        <v>0.2495986805937328</v>
      </c>
      <c r="S49" s="29"/>
      <c r="T49" s="29"/>
      <c r="U49" s="29">
        <v>0.35187280701754386</v>
      </c>
      <c r="V49" s="29">
        <v>1.0678542510121458</v>
      </c>
      <c r="W49" s="29"/>
      <c r="X49" s="29">
        <v>0.76275303643724701</v>
      </c>
      <c r="Y49" s="29">
        <v>1.525506072874494</v>
      </c>
      <c r="Z49" s="29"/>
      <c r="AA49" s="29"/>
      <c r="AB49" s="29"/>
      <c r="AC49" s="29"/>
    </row>
    <row r="50" spans="1:29" ht="15.75" x14ac:dyDescent="0.25">
      <c r="A50" s="29">
        <v>1363</v>
      </c>
      <c r="B50" s="29">
        <v>6.1544000000000008</v>
      </c>
      <c r="C50" s="29"/>
      <c r="D50" s="29"/>
      <c r="E50" s="29"/>
      <c r="F50" s="29">
        <v>6.1544000000000008</v>
      </c>
      <c r="G50" s="29"/>
      <c r="H50" s="29">
        <v>0.74554280199999989</v>
      </c>
      <c r="I50" s="29">
        <v>0.35</v>
      </c>
      <c r="J50" s="29">
        <v>2.9785142857142857</v>
      </c>
      <c r="K50" s="29"/>
      <c r="L50" s="29">
        <v>5.0634742857142854</v>
      </c>
      <c r="M50" s="29">
        <v>0.155116</v>
      </c>
      <c r="N50" s="29">
        <v>2.5831902834008096</v>
      </c>
      <c r="O50" s="29"/>
      <c r="P50" s="29"/>
      <c r="Q50" s="29">
        <v>0.27130291368884007</v>
      </c>
      <c r="R50" s="29">
        <v>0.24688565145684443</v>
      </c>
      <c r="S50" s="29"/>
      <c r="T50" s="29"/>
      <c r="U50" s="29">
        <v>0.35187280701754386</v>
      </c>
      <c r="V50" s="29">
        <v>1.8082331983805666</v>
      </c>
      <c r="W50" s="29"/>
      <c r="X50" s="29">
        <v>1.2915951417004048</v>
      </c>
      <c r="Y50" s="29">
        <v>2.5831902834008096</v>
      </c>
      <c r="Z50" s="29"/>
      <c r="AA50" s="29"/>
      <c r="AB50" s="29"/>
      <c r="AC50" s="29"/>
    </row>
    <row r="51" spans="1:29" ht="15.75" x14ac:dyDescent="0.25">
      <c r="A51" s="29">
        <v>1364</v>
      </c>
      <c r="B51" s="29">
        <v>6.1544000000000008</v>
      </c>
      <c r="C51" s="29"/>
      <c r="D51" s="29"/>
      <c r="E51" s="29"/>
      <c r="F51" s="29">
        <v>6.1544000000000008</v>
      </c>
      <c r="G51" s="29"/>
      <c r="H51" s="29">
        <v>0.69509920855737706</v>
      </c>
      <c r="I51" s="29">
        <v>0.30885245901639347</v>
      </c>
      <c r="J51" s="29">
        <v>3.6782857142857144</v>
      </c>
      <c r="K51" s="29"/>
      <c r="L51" s="29">
        <v>6.2530857142857146</v>
      </c>
      <c r="M51" s="29">
        <v>0.15323200000000001</v>
      </c>
      <c r="N51" s="29">
        <v>1.8916275303643726</v>
      </c>
      <c r="O51" s="29"/>
      <c r="P51" s="29"/>
      <c r="Q51" s="29">
        <v>0.32556349642660809</v>
      </c>
      <c r="R51" s="29">
        <v>0.27130291368884007</v>
      </c>
      <c r="S51" s="29"/>
      <c r="T51" s="29"/>
      <c r="U51" s="29">
        <v>0.35187280701754386</v>
      </c>
      <c r="V51" s="29">
        <v>1.3241392712550608</v>
      </c>
      <c r="W51" s="29"/>
      <c r="X51" s="29">
        <v>0.94581376518218629</v>
      </c>
      <c r="Y51" s="29">
        <v>1.8916275303643726</v>
      </c>
      <c r="Z51" s="29"/>
      <c r="AA51" s="29"/>
      <c r="AB51" s="29"/>
      <c r="AC51" s="29"/>
    </row>
    <row r="52" spans="1:29" ht="15.75" x14ac:dyDescent="0.25">
      <c r="A52" s="29">
        <v>1365</v>
      </c>
      <c r="B52" s="29">
        <v>6.1544000000000008</v>
      </c>
      <c r="C52" s="29"/>
      <c r="D52" s="29"/>
      <c r="E52" s="29"/>
      <c r="F52" s="29">
        <v>6.1544000000000008</v>
      </c>
      <c r="G52" s="29"/>
      <c r="H52" s="29">
        <v>0.75820394298360649</v>
      </c>
      <c r="I52" s="29">
        <v>0.36032786885245904</v>
      </c>
      <c r="J52" s="29">
        <v>2.9605714285714289</v>
      </c>
      <c r="K52" s="29"/>
      <c r="L52" s="29">
        <v>5.0329714285714289</v>
      </c>
      <c r="M52" s="29">
        <v>0.13439199999999998</v>
      </c>
      <c r="N52" s="29">
        <v>1.8631514170040486</v>
      </c>
      <c r="O52" s="29"/>
      <c r="P52" s="29"/>
      <c r="Q52" s="29">
        <v>0.29843320505772408</v>
      </c>
      <c r="R52" s="29">
        <v>0.25231170973062123</v>
      </c>
      <c r="S52" s="29"/>
      <c r="T52" s="29"/>
      <c r="U52" s="29">
        <v>0.35187280701754386</v>
      </c>
      <c r="V52" s="29">
        <v>1.3042059919028339</v>
      </c>
      <c r="W52" s="29"/>
      <c r="X52" s="29">
        <v>0.93157570850202431</v>
      </c>
      <c r="Y52" s="29">
        <v>1.8631514170040486</v>
      </c>
      <c r="Z52" s="29"/>
      <c r="AA52" s="29"/>
      <c r="AB52" s="29"/>
      <c r="AC52" s="29"/>
    </row>
    <row r="53" spans="1:29" ht="15.75" x14ac:dyDescent="0.25">
      <c r="A53" s="29">
        <v>1366</v>
      </c>
      <c r="B53" s="29">
        <v>3.9592000000000005</v>
      </c>
      <c r="C53" s="29"/>
      <c r="D53" s="29"/>
      <c r="E53" s="29"/>
      <c r="F53" s="29">
        <v>3.9592000000000005</v>
      </c>
      <c r="G53" s="29"/>
      <c r="H53" s="29">
        <v>0.49785388108196726</v>
      </c>
      <c r="I53" s="29">
        <v>0.24836065573770497</v>
      </c>
      <c r="J53" s="29">
        <v>1.7314285714285715</v>
      </c>
      <c r="K53" s="29"/>
      <c r="L53" s="29">
        <v>2.9434285714285715</v>
      </c>
      <c r="M53" s="29">
        <v>7.4335999999999999E-2</v>
      </c>
      <c r="N53" s="29">
        <v>1.0729716599190284</v>
      </c>
      <c r="O53" s="29"/>
      <c r="P53" s="29"/>
      <c r="Q53" s="29">
        <v>0.27130291368884007</v>
      </c>
      <c r="R53" s="29">
        <v>0.25502473886750965</v>
      </c>
      <c r="S53" s="29"/>
      <c r="T53" s="29"/>
      <c r="U53" s="29">
        <v>0.36554912280701757</v>
      </c>
      <c r="V53" s="29">
        <v>0.75108016194331984</v>
      </c>
      <c r="W53" s="29"/>
      <c r="X53" s="29">
        <v>0.53648582995951422</v>
      </c>
      <c r="Y53" s="29">
        <v>1.0729716599190284</v>
      </c>
      <c r="Z53" s="29"/>
      <c r="AA53" s="29"/>
      <c r="AB53" s="29"/>
      <c r="AC53" s="29"/>
    </row>
    <row r="54" spans="1:29" ht="15.75" x14ac:dyDescent="0.25">
      <c r="A54" s="29">
        <v>1367</v>
      </c>
      <c r="B54" s="29">
        <v>3.9592000000000005</v>
      </c>
      <c r="C54" s="29"/>
      <c r="D54" s="29"/>
      <c r="E54" s="29"/>
      <c r="F54" s="29">
        <v>3.9592000000000005</v>
      </c>
      <c r="G54" s="29"/>
      <c r="H54" s="29">
        <v>0.65923318599999992</v>
      </c>
      <c r="I54" s="29">
        <v>0.38</v>
      </c>
      <c r="J54" s="29">
        <v>2.0546285714285717</v>
      </c>
      <c r="K54" s="29"/>
      <c r="L54" s="29">
        <v>3.4928685714285717</v>
      </c>
      <c r="M54" s="29">
        <v>8.1608E-2</v>
      </c>
      <c r="N54" s="29">
        <v>1.379161133603239</v>
      </c>
      <c r="O54" s="29"/>
      <c r="P54" s="29"/>
      <c r="Q54" s="29">
        <v>0.20619021440351842</v>
      </c>
      <c r="R54" s="29">
        <v>0.2360335349092908</v>
      </c>
      <c r="S54" s="29"/>
      <c r="T54" s="29"/>
      <c r="U54" s="29">
        <v>0.36554912280701757</v>
      </c>
      <c r="V54" s="29">
        <v>0.96541279352226728</v>
      </c>
      <c r="W54" s="29"/>
      <c r="X54" s="29">
        <v>0.6895805668016195</v>
      </c>
      <c r="Y54" s="29">
        <v>1.379161133603239</v>
      </c>
      <c r="Z54" s="29"/>
      <c r="AA54" s="29"/>
      <c r="AB54" s="29"/>
      <c r="AC54" s="29"/>
    </row>
    <row r="55" spans="1:29" ht="15.75" x14ac:dyDescent="0.25">
      <c r="A55" s="29">
        <v>1368</v>
      </c>
      <c r="B55" s="29">
        <v>3.9592000000000005</v>
      </c>
      <c r="C55" s="29"/>
      <c r="D55" s="29"/>
      <c r="E55" s="29"/>
      <c r="F55" s="29">
        <v>3.9592000000000005</v>
      </c>
      <c r="G55" s="29"/>
      <c r="H55" s="29">
        <v>0.82262219583606555</v>
      </c>
      <c r="I55" s="29">
        <v>0.51327868852459024</v>
      </c>
      <c r="J55" s="29">
        <v>2.1238857142857142</v>
      </c>
      <c r="K55" s="29"/>
      <c r="L55" s="29">
        <v>3.6106057142857138</v>
      </c>
      <c r="M55" s="29">
        <v>8.9688000000000004E-2</v>
      </c>
      <c r="N55" s="29">
        <v>1.34</v>
      </c>
      <c r="O55" s="29"/>
      <c r="P55" s="29"/>
      <c r="Q55" s="29" t="s">
        <v>95</v>
      </c>
      <c r="R55" s="29">
        <v>0.39881528312259484</v>
      </c>
      <c r="S55" s="29"/>
      <c r="T55" s="29"/>
      <c r="U55" s="29">
        <v>0.36554912280701757</v>
      </c>
      <c r="V55" s="29">
        <v>0.93799999999999994</v>
      </c>
      <c r="W55" s="29"/>
      <c r="X55" s="29">
        <v>0.67</v>
      </c>
      <c r="Y55" s="29">
        <v>1.34</v>
      </c>
      <c r="Z55" s="29"/>
      <c r="AA55" s="29"/>
      <c r="AB55" s="29"/>
      <c r="AC55" s="29"/>
    </row>
    <row r="56" spans="1:29" ht="15.75" x14ac:dyDescent="0.25">
      <c r="A56" s="29">
        <v>1369</v>
      </c>
      <c r="B56" s="29">
        <v>3.9592000000000005</v>
      </c>
      <c r="C56" s="29"/>
      <c r="D56" s="29"/>
      <c r="E56" s="29"/>
      <c r="F56" s="29">
        <v>3.9592000000000005</v>
      </c>
      <c r="G56" s="29"/>
      <c r="H56" s="29">
        <v>0.72113209747540985</v>
      </c>
      <c r="I56" s="29">
        <v>0.43049180327868858</v>
      </c>
      <c r="J56" s="29">
        <v>2.3431999999999999</v>
      </c>
      <c r="K56" s="29"/>
      <c r="L56" s="29">
        <v>3.9834399999999999</v>
      </c>
      <c r="M56" s="29">
        <v>0.10342400000000002</v>
      </c>
      <c r="N56" s="29">
        <v>1.303268016194332</v>
      </c>
      <c r="O56" s="29"/>
      <c r="P56" s="29"/>
      <c r="Q56" s="29" t="s">
        <v>95</v>
      </c>
      <c r="R56" s="29" t="s">
        <v>95</v>
      </c>
      <c r="S56" s="29"/>
      <c r="T56" s="29"/>
      <c r="U56" s="29">
        <v>0.36554912280701757</v>
      </c>
      <c r="V56" s="29">
        <v>0.91228761133603231</v>
      </c>
      <c r="W56" s="29"/>
      <c r="X56" s="29">
        <v>0.65163400809716598</v>
      </c>
      <c r="Y56" s="29">
        <v>1.303268016194332</v>
      </c>
      <c r="Z56" s="29"/>
      <c r="AA56" s="29"/>
      <c r="AB56" s="29"/>
      <c r="AC56" s="29"/>
    </row>
    <row r="57" spans="1:29" ht="15.75" x14ac:dyDescent="0.25">
      <c r="A57" s="29">
        <v>1370</v>
      </c>
      <c r="B57" s="29"/>
      <c r="C57" s="29"/>
      <c r="D57" s="29"/>
      <c r="E57" s="29"/>
      <c r="F57" s="29">
        <v>3.9</v>
      </c>
      <c r="G57" s="29"/>
      <c r="H57" s="29">
        <v>0.869521168852459</v>
      </c>
      <c r="I57" s="29">
        <v>0.56295081967213123</v>
      </c>
      <c r="J57" s="29">
        <v>2.3893714285714287</v>
      </c>
      <c r="K57" s="29"/>
      <c r="L57" s="29">
        <v>4.0619314285714285</v>
      </c>
      <c r="M57" s="29">
        <v>0.13008800000000004</v>
      </c>
      <c r="N57" s="29">
        <v>2.2767935222672069</v>
      </c>
      <c r="O57" s="29"/>
      <c r="P57" s="29"/>
      <c r="Q57" s="29" t="s">
        <v>95</v>
      </c>
      <c r="R57" s="29">
        <v>0.6190079079798706</v>
      </c>
      <c r="S57" s="29"/>
      <c r="T57" s="29"/>
      <c r="U57" s="29">
        <v>0.36554912280701757</v>
      </c>
      <c r="V57" s="29">
        <v>1.5937554655870447</v>
      </c>
      <c r="W57" s="29"/>
      <c r="X57" s="29">
        <v>1.1383967611336034</v>
      </c>
      <c r="Y57" s="29">
        <v>2.2767935222672069</v>
      </c>
      <c r="Z57" s="29"/>
      <c r="AA57" s="29"/>
      <c r="AB57" s="29"/>
      <c r="AC57" s="29"/>
    </row>
    <row r="58" spans="1:29" ht="15.75" x14ac:dyDescent="0.25">
      <c r="A58" s="29">
        <v>1371</v>
      </c>
      <c r="B58" s="29">
        <v>3.8115000000000001</v>
      </c>
      <c r="C58" s="29"/>
      <c r="D58" s="29"/>
      <c r="E58" s="29"/>
      <c r="F58" s="29">
        <v>3.8115000000000001</v>
      </c>
      <c r="G58" s="29"/>
      <c r="H58" s="29">
        <v>0.71021583790983611</v>
      </c>
      <c r="I58" s="29">
        <v>0.44180327868852465</v>
      </c>
      <c r="J58" s="29">
        <v>2.2770000000000001</v>
      </c>
      <c r="K58" s="29"/>
      <c r="L58" s="29">
        <v>3.8709000000000002</v>
      </c>
      <c r="M58" s="29">
        <v>0.10395</v>
      </c>
      <c r="N58" s="29">
        <v>2.4527773279352227</v>
      </c>
      <c r="O58" s="29"/>
      <c r="P58" s="29"/>
      <c r="Q58" s="29">
        <v>0.41357296908698776</v>
      </c>
      <c r="R58" s="29">
        <v>0.38383896477354418</v>
      </c>
      <c r="S58" s="29"/>
      <c r="T58" s="29"/>
      <c r="U58" s="29">
        <v>0.34835745614035096</v>
      </c>
      <c r="V58" s="29">
        <v>1.7169441295546559</v>
      </c>
      <c r="W58" s="29"/>
      <c r="X58" s="29">
        <v>1.2263886639676114</v>
      </c>
      <c r="Y58" s="29">
        <v>2.4527773279352227</v>
      </c>
      <c r="Z58" s="29"/>
      <c r="AA58" s="29"/>
      <c r="AB58" s="29"/>
      <c r="AC58" s="29"/>
    </row>
    <row r="59" spans="1:29" ht="15.75" x14ac:dyDescent="0.25">
      <c r="A59" s="29">
        <v>1372</v>
      </c>
      <c r="B59" s="29">
        <v>3.6135000000000002</v>
      </c>
      <c r="C59" s="29"/>
      <c r="D59" s="29"/>
      <c r="E59" s="29"/>
      <c r="F59" s="29">
        <v>4</v>
      </c>
      <c r="G59" s="29"/>
      <c r="H59" s="29">
        <v>0.50678810266393437</v>
      </c>
      <c r="I59" s="29"/>
      <c r="J59" s="29">
        <v>2.0857142857142859</v>
      </c>
      <c r="K59" s="29"/>
      <c r="L59" s="29"/>
      <c r="M59" s="29"/>
      <c r="N59" s="29"/>
      <c r="O59" s="29"/>
      <c r="P59" s="29"/>
      <c r="Q59" s="29">
        <v>0.35410496046010065</v>
      </c>
      <c r="R59" s="29">
        <v>0.30004313443565778</v>
      </c>
      <c r="S59" s="29"/>
      <c r="T59" s="29"/>
      <c r="U59" s="29">
        <v>0.33026096491228074</v>
      </c>
      <c r="V59" s="29"/>
      <c r="W59" s="29"/>
      <c r="X59" s="29"/>
      <c r="Y59" s="29"/>
      <c r="Z59" s="29"/>
      <c r="AA59" s="29"/>
      <c r="AB59" s="29"/>
      <c r="AC59" s="29"/>
    </row>
    <row r="60" spans="1:29" ht="15.75" x14ac:dyDescent="0.25">
      <c r="A60" s="29">
        <v>1373</v>
      </c>
      <c r="B60" s="29">
        <v>3.6135000000000002</v>
      </c>
      <c r="C60" s="29"/>
      <c r="D60" s="29"/>
      <c r="E60" s="29"/>
      <c r="F60" s="29">
        <v>4</v>
      </c>
      <c r="G60" s="29"/>
      <c r="H60" s="29">
        <v>0.47011098790983608</v>
      </c>
      <c r="I60" s="29"/>
      <c r="J60" s="29"/>
      <c r="K60" s="29"/>
      <c r="L60" s="29"/>
      <c r="M60" s="29"/>
      <c r="N60" s="29"/>
      <c r="O60" s="29"/>
      <c r="P60" s="29"/>
      <c r="Q60" s="29">
        <v>0.37302659956865564</v>
      </c>
      <c r="R60" s="29">
        <v>0.22705966930265994</v>
      </c>
      <c r="S60" s="29"/>
      <c r="T60" s="29"/>
      <c r="U60" s="29">
        <v>0.33026096491228074</v>
      </c>
      <c r="V60" s="29"/>
      <c r="W60" s="29"/>
      <c r="X60" s="29"/>
      <c r="Y60" s="29"/>
      <c r="Z60" s="29"/>
      <c r="AA60" s="29"/>
      <c r="AB60" s="29"/>
      <c r="AC60" s="29"/>
    </row>
    <row r="61" spans="1:29" ht="15.75" x14ac:dyDescent="0.25">
      <c r="A61" s="29">
        <v>1374</v>
      </c>
      <c r="B61" s="29">
        <v>3.6135000000000002</v>
      </c>
      <c r="C61" s="29"/>
      <c r="D61" s="29"/>
      <c r="E61" s="29"/>
      <c r="F61" s="29">
        <v>4</v>
      </c>
      <c r="G61" s="29"/>
      <c r="H61" s="29">
        <v>0.81854357807377054</v>
      </c>
      <c r="I61" s="29"/>
      <c r="J61" s="29">
        <v>2.0335714285714284</v>
      </c>
      <c r="K61" s="29"/>
      <c r="L61" s="29"/>
      <c r="M61" s="29"/>
      <c r="N61" s="29"/>
      <c r="O61" s="29"/>
      <c r="P61" s="29"/>
      <c r="Q61" s="29" t="s">
        <v>95</v>
      </c>
      <c r="R61" s="29">
        <v>0.73524083393242268</v>
      </c>
      <c r="S61" s="29"/>
      <c r="T61" s="29"/>
      <c r="U61" s="29">
        <v>0.33026096491228074</v>
      </c>
      <c r="V61" s="29"/>
      <c r="W61" s="29"/>
      <c r="X61" s="29"/>
      <c r="Y61" s="29"/>
      <c r="Z61" s="29"/>
      <c r="AA61" s="29"/>
      <c r="AB61" s="29"/>
      <c r="AC61" s="29"/>
    </row>
    <row r="62" spans="1:29" ht="15.75" x14ac:dyDescent="0.25">
      <c r="A62" s="29">
        <v>1375</v>
      </c>
      <c r="B62" s="29">
        <v>3.6135000000000002</v>
      </c>
      <c r="C62" s="29"/>
      <c r="D62" s="29"/>
      <c r="E62" s="29"/>
      <c r="F62" s="29">
        <v>4</v>
      </c>
      <c r="G62" s="29"/>
      <c r="H62" s="29">
        <v>1.0936219387295081</v>
      </c>
      <c r="I62" s="29"/>
      <c r="J62" s="29">
        <v>2.0857142857142859</v>
      </c>
      <c r="K62" s="29"/>
      <c r="L62" s="29"/>
      <c r="M62" s="29"/>
      <c r="N62" s="29"/>
      <c r="O62" s="29"/>
      <c r="P62" s="29"/>
      <c r="Q62" s="29">
        <v>0.4</v>
      </c>
      <c r="R62" s="29">
        <v>0.36923076923076925</v>
      </c>
      <c r="S62" s="29"/>
      <c r="T62" s="29"/>
      <c r="U62" s="29">
        <v>0.33026096491228074</v>
      </c>
      <c r="V62" s="29"/>
      <c r="W62" s="29"/>
      <c r="X62" s="29"/>
      <c r="Y62" s="29"/>
      <c r="Z62" s="29"/>
      <c r="AA62" s="29"/>
      <c r="AB62" s="29"/>
      <c r="AC62" s="29"/>
    </row>
    <row r="63" spans="1:29" ht="15.75" x14ac:dyDescent="0.25">
      <c r="A63" s="29">
        <v>1376</v>
      </c>
      <c r="B63" s="29"/>
      <c r="C63" s="29"/>
      <c r="D63" s="29"/>
      <c r="E63" s="29"/>
      <c r="F63" s="29">
        <v>4</v>
      </c>
      <c r="G63" s="29"/>
      <c r="H63" s="29">
        <v>0.59848088954918033</v>
      </c>
      <c r="I63" s="29"/>
      <c r="J63" s="29"/>
      <c r="K63" s="29"/>
      <c r="L63" s="29"/>
      <c r="M63" s="29"/>
      <c r="N63" s="29"/>
      <c r="O63" s="29"/>
      <c r="P63" s="29"/>
      <c r="Q63" s="29">
        <v>0.3569230769230769</v>
      </c>
      <c r="R63" s="29" t="s">
        <v>95</v>
      </c>
      <c r="S63" s="29"/>
      <c r="T63" s="29"/>
      <c r="U63" s="29">
        <v>0.33026096491228074</v>
      </c>
      <c r="V63" s="29"/>
      <c r="W63" s="29"/>
      <c r="X63" s="29"/>
      <c r="Y63" s="29"/>
      <c r="Z63" s="29"/>
      <c r="AA63" s="29"/>
      <c r="AB63" s="29"/>
      <c r="AC63" s="29"/>
    </row>
    <row r="64" spans="1:29" ht="15.75" x14ac:dyDescent="0.25">
      <c r="A64" s="29">
        <v>1377</v>
      </c>
      <c r="B64" s="29"/>
      <c r="C64" s="29"/>
      <c r="D64" s="29"/>
      <c r="E64" s="29"/>
      <c r="F64" s="29">
        <v>4</v>
      </c>
      <c r="G64" s="29"/>
      <c r="H64" s="29">
        <v>0.52512666004098352</v>
      </c>
      <c r="I64" s="29"/>
      <c r="J64" s="29"/>
      <c r="K64" s="29"/>
      <c r="L64" s="29"/>
      <c r="M64" s="29"/>
      <c r="N64" s="29"/>
      <c r="O64" s="29"/>
      <c r="P64" s="29"/>
      <c r="Q64" s="29" t="s">
        <v>95</v>
      </c>
      <c r="R64" s="29" t="s">
        <v>95</v>
      </c>
      <c r="S64" s="29"/>
      <c r="T64" s="29"/>
      <c r="U64" s="29">
        <v>0.33026096491228074</v>
      </c>
      <c r="V64" s="29"/>
      <c r="W64" s="29"/>
      <c r="X64" s="29"/>
      <c r="Y64" s="29"/>
      <c r="Z64" s="29"/>
      <c r="AA64" s="29"/>
      <c r="AB64" s="29"/>
      <c r="AC64" s="29"/>
    </row>
    <row r="65" spans="1:29" ht="15.75" x14ac:dyDescent="0.25">
      <c r="A65" s="29">
        <v>1378</v>
      </c>
      <c r="B65" s="29">
        <v>3.6135000000000002</v>
      </c>
      <c r="C65" s="29"/>
      <c r="D65" s="29"/>
      <c r="E65" s="29"/>
      <c r="F65" s="29">
        <v>4</v>
      </c>
      <c r="G65" s="29"/>
      <c r="H65" s="29">
        <v>0.53345320491803283</v>
      </c>
      <c r="I65" s="29"/>
      <c r="J65" s="29"/>
      <c r="K65" s="29"/>
      <c r="L65" s="29"/>
      <c r="M65" s="29"/>
      <c r="N65" s="29"/>
      <c r="O65" s="29"/>
      <c r="P65" s="29"/>
      <c r="Q65" s="29" t="s">
        <v>95</v>
      </c>
      <c r="R65" s="29" t="s">
        <v>95</v>
      </c>
      <c r="S65" s="29"/>
      <c r="T65" s="29"/>
      <c r="U65" s="29">
        <v>0.33026096491228074</v>
      </c>
      <c r="V65" s="29"/>
      <c r="W65" s="29"/>
      <c r="X65" s="29"/>
      <c r="Y65" s="29"/>
      <c r="Z65" s="29"/>
      <c r="AA65" s="29"/>
      <c r="AB65" s="29"/>
      <c r="AC65" s="29"/>
    </row>
    <row r="66" spans="1:29" ht="15.75" x14ac:dyDescent="0.25">
      <c r="A66" s="29">
        <v>1379</v>
      </c>
      <c r="B66" s="29">
        <v>3.6135000000000002</v>
      </c>
      <c r="C66" s="29"/>
      <c r="D66" s="29"/>
      <c r="E66" s="29"/>
      <c r="F66" s="29">
        <v>4</v>
      </c>
      <c r="G66" s="29"/>
      <c r="H66" s="29">
        <v>0.46895734749999995</v>
      </c>
      <c r="I66" s="29"/>
      <c r="J66" s="29"/>
      <c r="K66" s="29"/>
      <c r="L66" s="29"/>
      <c r="M66" s="29"/>
      <c r="N66" s="29"/>
      <c r="O66" s="29"/>
      <c r="P66" s="29"/>
      <c r="Q66" s="29"/>
      <c r="R66" s="29"/>
      <c r="S66" s="29"/>
      <c r="T66" s="29"/>
      <c r="U66" s="29">
        <v>0.33026096491228074</v>
      </c>
      <c r="V66" s="29"/>
      <c r="W66" s="29"/>
      <c r="X66" s="29"/>
      <c r="Y66" s="29"/>
      <c r="Z66" s="29"/>
      <c r="AA66" s="29"/>
      <c r="AB66" s="29"/>
      <c r="AC66" s="29"/>
    </row>
    <row r="67" spans="1:29" ht="15.75" x14ac:dyDescent="0.25">
      <c r="A67" s="29">
        <v>1380</v>
      </c>
      <c r="B67" s="29">
        <v>3.6135000000000002</v>
      </c>
      <c r="C67" s="29"/>
      <c r="D67" s="29">
        <v>7.1887499999999989</v>
      </c>
      <c r="E67" s="29"/>
      <c r="F67" s="29">
        <v>4</v>
      </c>
      <c r="G67" s="29"/>
      <c r="H67" s="29">
        <v>0.43137586553278695</v>
      </c>
      <c r="I67" s="29"/>
      <c r="J67" s="29"/>
      <c r="K67" s="29"/>
      <c r="L67" s="29"/>
      <c r="M67" s="29"/>
      <c r="N67" s="29"/>
      <c r="O67" s="29"/>
      <c r="P67" s="29"/>
      <c r="Q67" s="29"/>
      <c r="R67" s="29"/>
      <c r="S67" s="29"/>
      <c r="T67" s="29"/>
      <c r="U67" s="29">
        <v>0.33026096491228074</v>
      </c>
      <c r="V67" s="29"/>
      <c r="W67" s="29"/>
      <c r="X67" s="29"/>
      <c r="Y67" s="29"/>
      <c r="Z67" s="29"/>
      <c r="AA67" s="29"/>
      <c r="AB67" s="29"/>
      <c r="AC67" s="29"/>
    </row>
    <row r="68" spans="1:29" ht="15.75" x14ac:dyDescent="0.25">
      <c r="A68" s="29">
        <v>1381</v>
      </c>
      <c r="B68" s="29"/>
      <c r="C68" s="29"/>
      <c r="D68" s="29">
        <v>7.1887499999999989</v>
      </c>
      <c r="E68" s="29"/>
      <c r="F68" s="29">
        <v>4</v>
      </c>
      <c r="G68" s="29"/>
      <c r="H68" s="29">
        <v>0.5964228819262295</v>
      </c>
      <c r="I68" s="29"/>
      <c r="J68" s="29"/>
      <c r="K68" s="29"/>
      <c r="L68" s="29"/>
      <c r="M68" s="29"/>
      <c r="N68" s="29"/>
      <c r="O68" s="29"/>
      <c r="P68" s="29"/>
      <c r="Q68" s="29"/>
      <c r="R68" s="29"/>
      <c r="S68" s="29"/>
      <c r="T68" s="29"/>
      <c r="U68" s="29"/>
      <c r="V68" s="29"/>
      <c r="W68" s="29"/>
      <c r="X68" s="29"/>
      <c r="Y68" s="29"/>
      <c r="Z68" s="29"/>
      <c r="AA68" s="29"/>
      <c r="AB68" s="29"/>
      <c r="AC68" s="29"/>
    </row>
    <row r="69" spans="1:29" ht="15.75" x14ac:dyDescent="0.25">
      <c r="A69" s="29">
        <v>1382</v>
      </c>
      <c r="B69" s="29"/>
      <c r="C69" s="29"/>
      <c r="D69" s="29">
        <v>7.1887499999999989</v>
      </c>
      <c r="E69" s="29"/>
      <c r="F69" s="29">
        <v>4</v>
      </c>
      <c r="G69" s="29"/>
      <c r="H69" s="29">
        <v>0.57808432454918024</v>
      </c>
      <c r="I69" s="29"/>
      <c r="J69" s="29"/>
      <c r="K69" s="29"/>
      <c r="L69" s="29"/>
      <c r="M69" s="29"/>
      <c r="N69" s="29"/>
      <c r="O69" s="29"/>
      <c r="P69" s="29"/>
      <c r="Q69" s="29"/>
      <c r="R69" s="29"/>
      <c r="S69" s="29"/>
      <c r="T69" s="29"/>
      <c r="U69" s="29"/>
      <c r="V69" s="29"/>
      <c r="W69" s="29"/>
      <c r="X69" s="29"/>
      <c r="Y69" s="29"/>
      <c r="Z69" s="29"/>
      <c r="AA69" s="29"/>
      <c r="AB69" s="29"/>
      <c r="AC69" s="29"/>
    </row>
    <row r="70" spans="1:29" ht="15.75" x14ac:dyDescent="0.25">
      <c r="A70" s="29">
        <v>1383</v>
      </c>
      <c r="B70" s="29"/>
      <c r="C70" s="29"/>
      <c r="D70" s="29">
        <v>7.1887499999999989</v>
      </c>
      <c r="E70" s="29"/>
      <c r="F70" s="29">
        <v>4</v>
      </c>
      <c r="G70" s="29"/>
      <c r="H70" s="29">
        <v>0.66182310655737686</v>
      </c>
      <c r="I70" s="29"/>
      <c r="J70" s="29"/>
      <c r="K70" s="29"/>
      <c r="L70" s="29"/>
      <c r="M70" s="29"/>
      <c r="N70" s="29"/>
      <c r="O70" s="29"/>
      <c r="P70" s="29"/>
      <c r="Q70" s="29"/>
      <c r="R70" s="29"/>
      <c r="S70" s="29"/>
      <c r="T70" s="29"/>
      <c r="U70" s="29"/>
      <c r="V70" s="29"/>
      <c r="W70" s="29"/>
      <c r="X70" s="29"/>
      <c r="Y70" s="29"/>
      <c r="Z70" s="29"/>
      <c r="AA70" s="29"/>
      <c r="AB70" s="29"/>
      <c r="AC70" s="29"/>
    </row>
    <row r="71" spans="1:29" ht="15.75" x14ac:dyDescent="0.25">
      <c r="A71" s="29">
        <v>1384</v>
      </c>
      <c r="B71" s="29">
        <v>4.3434999999999997</v>
      </c>
      <c r="C71" s="29"/>
      <c r="D71" s="29">
        <v>7.1887499999999989</v>
      </c>
      <c r="E71" s="29"/>
      <c r="F71" s="29">
        <v>4.3434999999999997</v>
      </c>
      <c r="G71" s="29"/>
      <c r="H71" s="29">
        <v>0.70263824393442609</v>
      </c>
      <c r="I71" s="29"/>
      <c r="J71" s="29"/>
      <c r="K71" s="29"/>
      <c r="L71" s="29"/>
      <c r="M71" s="29"/>
      <c r="N71" s="29"/>
      <c r="O71" s="29"/>
      <c r="P71" s="29"/>
      <c r="Q71" s="29"/>
      <c r="R71" s="29"/>
      <c r="S71" s="29"/>
      <c r="T71" s="29"/>
      <c r="U71" s="29"/>
      <c r="V71" s="29"/>
      <c r="W71" s="29"/>
      <c r="X71" s="29"/>
      <c r="Y71" s="29"/>
      <c r="Z71" s="29"/>
      <c r="AA71" s="29"/>
      <c r="AB71" s="29"/>
      <c r="AC71" s="29"/>
    </row>
    <row r="72" spans="1:29" ht="15.75" x14ac:dyDescent="0.25">
      <c r="A72" s="29">
        <v>1385</v>
      </c>
      <c r="B72" s="29"/>
      <c r="C72" s="29"/>
      <c r="D72" s="29">
        <v>7.1887499999999989</v>
      </c>
      <c r="E72" s="29"/>
      <c r="F72" s="29">
        <v>4.2</v>
      </c>
      <c r="G72" s="29"/>
      <c r="H72" s="29">
        <v>0.71757737381147524</v>
      </c>
      <c r="I72" s="29"/>
      <c r="J72" s="29"/>
      <c r="K72" s="29"/>
      <c r="L72" s="29"/>
      <c r="M72" s="29"/>
      <c r="N72" s="29"/>
      <c r="O72" s="29"/>
      <c r="P72" s="29"/>
      <c r="Q72" s="29"/>
      <c r="R72" s="29"/>
      <c r="S72" s="29"/>
      <c r="T72" s="29"/>
      <c r="U72" s="29"/>
      <c r="V72" s="29"/>
      <c r="W72" s="29"/>
      <c r="X72" s="29"/>
      <c r="Y72" s="29"/>
      <c r="Z72" s="29"/>
      <c r="AA72" s="29"/>
      <c r="AB72" s="29"/>
      <c r="AC72" s="29"/>
    </row>
    <row r="73" spans="1:29" ht="15.75" x14ac:dyDescent="0.25">
      <c r="A73" s="29">
        <v>1386</v>
      </c>
      <c r="B73" s="29">
        <v>4.0880000000000001</v>
      </c>
      <c r="C73" s="29"/>
      <c r="D73" s="29">
        <v>7.1887499999999989</v>
      </c>
      <c r="E73" s="29"/>
      <c r="F73" s="29">
        <v>4.0880000000000001</v>
      </c>
      <c r="G73" s="29"/>
      <c r="H73" s="29">
        <v>0.73952363606557381</v>
      </c>
      <c r="I73" s="29"/>
      <c r="J73" s="29"/>
      <c r="K73" s="29"/>
      <c r="L73" s="29"/>
      <c r="M73" s="29"/>
      <c r="N73" s="29"/>
      <c r="O73" s="29"/>
      <c r="P73" s="29"/>
      <c r="Q73" s="29"/>
      <c r="R73" s="29"/>
      <c r="S73" s="29"/>
      <c r="T73" s="29"/>
      <c r="U73" s="29"/>
      <c r="V73" s="29"/>
      <c r="W73" s="29"/>
      <c r="X73" s="29"/>
      <c r="Y73" s="29"/>
      <c r="Z73" s="29"/>
      <c r="AA73" s="29"/>
      <c r="AB73" s="29"/>
      <c r="AC73" s="29"/>
    </row>
    <row r="74" spans="1:29" ht="15.75" x14ac:dyDescent="0.25">
      <c r="A74" s="29">
        <v>1387</v>
      </c>
      <c r="B74" s="29">
        <v>3.431</v>
      </c>
      <c r="C74" s="29"/>
      <c r="D74" s="29">
        <v>7.1887499999999989</v>
      </c>
      <c r="E74" s="29"/>
      <c r="F74" s="29">
        <v>3.431</v>
      </c>
      <c r="G74" s="29"/>
      <c r="H74" s="29">
        <v>0.51946094754098349</v>
      </c>
      <c r="I74" s="29"/>
      <c r="J74" s="29"/>
      <c r="K74" s="29"/>
      <c r="L74" s="29"/>
      <c r="M74" s="29"/>
      <c r="N74" s="29"/>
      <c r="O74" s="29"/>
      <c r="P74" s="29"/>
      <c r="Q74" s="29"/>
      <c r="R74" s="29"/>
      <c r="S74" s="29"/>
      <c r="T74" s="29"/>
      <c r="U74" s="29"/>
      <c r="V74" s="29"/>
      <c r="W74" s="29"/>
      <c r="X74" s="29"/>
      <c r="Y74" s="29"/>
      <c r="Z74" s="29"/>
      <c r="AA74" s="29"/>
      <c r="AB74" s="29"/>
      <c r="AC74" s="29"/>
    </row>
    <row r="75" spans="1:29" ht="15.75" x14ac:dyDescent="0.25">
      <c r="A75" s="29">
        <v>1388</v>
      </c>
      <c r="B75" s="29"/>
      <c r="C75" s="29"/>
      <c r="D75" s="29">
        <v>7.1887499999999989</v>
      </c>
      <c r="E75" s="29"/>
      <c r="F75" s="29">
        <v>3.5</v>
      </c>
      <c r="G75" s="29"/>
      <c r="H75" s="29">
        <v>0.67113660655737695</v>
      </c>
      <c r="I75" s="29"/>
      <c r="J75" s="29"/>
      <c r="K75" s="29"/>
      <c r="L75" s="29"/>
      <c r="M75" s="29"/>
      <c r="N75" s="29"/>
      <c r="O75" s="29"/>
      <c r="P75" s="29"/>
      <c r="Q75" s="29"/>
      <c r="R75" s="29"/>
      <c r="S75" s="29"/>
      <c r="T75" s="29"/>
      <c r="U75" s="29"/>
      <c r="V75" s="29"/>
      <c r="W75" s="29"/>
      <c r="X75" s="29"/>
      <c r="Y75" s="29"/>
      <c r="Z75" s="29"/>
      <c r="AA75" s="29"/>
      <c r="AB75" s="29"/>
      <c r="AC75" s="29"/>
    </row>
    <row r="76" spans="1:29" ht="15.75" x14ac:dyDescent="0.25">
      <c r="A76" s="29">
        <v>1389</v>
      </c>
      <c r="B76" s="29">
        <v>3.6135000000000002</v>
      </c>
      <c r="C76" s="29"/>
      <c r="D76" s="29">
        <v>7.1887499999999989</v>
      </c>
      <c r="E76" s="29"/>
      <c r="F76" s="29">
        <v>3.6135000000000002</v>
      </c>
      <c r="G76" s="29"/>
      <c r="H76" s="29">
        <v>0.95144604971311464</v>
      </c>
      <c r="I76" s="29"/>
      <c r="J76" s="29"/>
      <c r="K76" s="29"/>
      <c r="L76" s="29"/>
      <c r="M76" s="29"/>
      <c r="N76" s="29"/>
      <c r="O76" s="29"/>
      <c r="P76" s="29"/>
      <c r="Q76" s="29"/>
      <c r="R76" s="29"/>
      <c r="S76" s="29"/>
      <c r="T76" s="29"/>
      <c r="U76" s="29"/>
      <c r="V76" s="29"/>
      <c r="W76" s="29"/>
      <c r="X76" s="29"/>
      <c r="Y76" s="29"/>
      <c r="Z76" s="29"/>
      <c r="AA76" s="29"/>
      <c r="AB76" s="29"/>
      <c r="AC76" s="29"/>
    </row>
    <row r="77" spans="1:29" ht="15.75" x14ac:dyDescent="0.25">
      <c r="A77" s="29">
        <v>1390</v>
      </c>
      <c r="B77" s="29">
        <v>3.1025</v>
      </c>
      <c r="C77" s="29"/>
      <c r="D77" s="29">
        <v>7.1887499999999989</v>
      </c>
      <c r="E77" s="29"/>
      <c r="F77" s="29">
        <v>3.1025</v>
      </c>
      <c r="G77" s="29"/>
      <c r="H77" s="29">
        <v>0.76692733344262298</v>
      </c>
      <c r="I77" s="29"/>
      <c r="J77" s="29"/>
      <c r="K77" s="29"/>
      <c r="L77" s="29"/>
      <c r="M77" s="29"/>
      <c r="N77" s="29"/>
      <c r="O77" s="29"/>
      <c r="P77" s="29"/>
      <c r="Q77" s="29"/>
      <c r="R77" s="29"/>
      <c r="S77" s="29"/>
      <c r="T77" s="29"/>
      <c r="U77" s="29"/>
      <c r="V77" s="29"/>
      <c r="W77" s="29"/>
      <c r="X77" s="29"/>
      <c r="Y77" s="29"/>
      <c r="Z77" s="29"/>
      <c r="AA77" s="29"/>
      <c r="AB77" s="29"/>
      <c r="AC77" s="29"/>
    </row>
    <row r="78" spans="1:29" ht="15.75" x14ac:dyDescent="0.25">
      <c r="A78" s="29">
        <v>1391</v>
      </c>
      <c r="B78" s="29"/>
      <c r="C78" s="29"/>
      <c r="D78" s="29">
        <v>7.1887499999999989</v>
      </c>
      <c r="E78" s="29"/>
      <c r="F78" s="29">
        <v>3.3</v>
      </c>
      <c r="G78" s="29"/>
      <c r="H78" s="29">
        <v>0.75069983606557378</v>
      </c>
      <c r="I78" s="29"/>
      <c r="J78" s="29"/>
      <c r="K78" s="29"/>
      <c r="L78" s="29"/>
      <c r="M78" s="29"/>
      <c r="N78" s="29"/>
      <c r="O78" s="29"/>
      <c r="P78" s="29"/>
      <c r="Q78" s="29"/>
      <c r="R78" s="29"/>
      <c r="S78" s="29"/>
      <c r="T78" s="29"/>
      <c r="U78" s="29"/>
      <c r="V78" s="29"/>
      <c r="W78" s="29"/>
      <c r="X78" s="29"/>
      <c r="Y78" s="29"/>
      <c r="Z78" s="29"/>
      <c r="AA78" s="29"/>
      <c r="AB78" s="29"/>
      <c r="AC78" s="29"/>
    </row>
    <row r="79" spans="1:29" ht="15.75" x14ac:dyDescent="0.25">
      <c r="A79" s="29">
        <v>1392</v>
      </c>
      <c r="B79" s="29"/>
      <c r="C79" s="29"/>
      <c r="D79" s="29">
        <v>7.1887499999999989</v>
      </c>
      <c r="E79" s="29"/>
      <c r="F79" s="29">
        <v>3.3</v>
      </c>
      <c r="G79" s="29"/>
      <c r="H79" s="29">
        <v>0.65423399999999998</v>
      </c>
      <c r="I79" s="29"/>
      <c r="J79" s="29"/>
      <c r="K79" s="29"/>
      <c r="L79" s="29"/>
      <c r="M79" s="29"/>
      <c r="N79" s="29"/>
      <c r="O79" s="29"/>
      <c r="P79" s="29"/>
      <c r="Q79" s="29"/>
      <c r="R79" s="29"/>
      <c r="S79" s="29"/>
      <c r="T79" s="29"/>
      <c r="U79" s="29"/>
      <c r="V79" s="29"/>
      <c r="W79" s="29"/>
      <c r="X79" s="29"/>
      <c r="Y79" s="29"/>
      <c r="Z79" s="29"/>
      <c r="AA79" s="29"/>
      <c r="AB79" s="29"/>
      <c r="AC79" s="29"/>
    </row>
    <row r="80" spans="1:29" ht="15.75" x14ac:dyDescent="0.25">
      <c r="A80" s="29">
        <v>1393</v>
      </c>
      <c r="B80" s="29"/>
      <c r="C80" s="29"/>
      <c r="D80" s="29">
        <v>7.1887499999999989</v>
      </c>
      <c r="E80" s="29"/>
      <c r="F80" s="29">
        <v>3.3</v>
      </c>
      <c r="G80" s="29"/>
      <c r="H80" s="29">
        <v>0.58565281967213112</v>
      </c>
      <c r="I80" s="29"/>
      <c r="J80" s="29"/>
      <c r="K80" s="29"/>
      <c r="L80" s="29"/>
      <c r="M80" s="29"/>
      <c r="N80" s="29"/>
      <c r="O80" s="29"/>
      <c r="P80" s="29"/>
      <c r="Q80" s="29"/>
      <c r="R80" s="29"/>
      <c r="S80" s="29"/>
      <c r="T80" s="29"/>
      <c r="U80" s="29"/>
      <c r="V80" s="29"/>
      <c r="W80" s="29"/>
      <c r="X80" s="29"/>
      <c r="Y80" s="29"/>
      <c r="Z80" s="29"/>
      <c r="AA80" s="29"/>
      <c r="AB80" s="29"/>
      <c r="AC80" s="29"/>
    </row>
    <row r="81" spans="1:29" ht="15.75" x14ac:dyDescent="0.25">
      <c r="A81" s="29">
        <v>1394</v>
      </c>
      <c r="B81" s="29">
        <v>3.504</v>
      </c>
      <c r="C81" s="29"/>
      <c r="D81" s="29">
        <v>7.1887499999999989</v>
      </c>
      <c r="E81" s="29"/>
      <c r="F81" s="29">
        <v>3.504</v>
      </c>
      <c r="G81" s="29"/>
      <c r="H81" s="29">
        <v>0.42302731327868848</v>
      </c>
      <c r="I81" s="29"/>
      <c r="J81" s="29"/>
      <c r="K81" s="29"/>
      <c r="L81" s="29"/>
      <c r="M81" s="29"/>
      <c r="N81" s="29"/>
      <c r="O81" s="29"/>
      <c r="P81" s="29"/>
      <c r="Q81" s="29"/>
      <c r="R81" s="29"/>
      <c r="S81" s="29"/>
      <c r="T81" s="29"/>
      <c r="U81" s="29"/>
      <c r="V81" s="29"/>
      <c r="W81" s="29"/>
      <c r="X81" s="29"/>
      <c r="Y81" s="29"/>
      <c r="Z81" s="29"/>
      <c r="AA81" s="29"/>
      <c r="AB81" s="29"/>
      <c r="AC81" s="29"/>
    </row>
    <row r="82" spans="1:29" ht="15.75" x14ac:dyDescent="0.25">
      <c r="A82" s="29">
        <v>1395</v>
      </c>
      <c r="B82" s="29">
        <v>3.431</v>
      </c>
      <c r="C82" s="29"/>
      <c r="D82" s="29">
        <v>7.1887499999999989</v>
      </c>
      <c r="E82" s="29"/>
      <c r="F82" s="29">
        <v>3.431</v>
      </c>
      <c r="G82" s="29"/>
      <c r="H82" s="29">
        <v>0.53272499999999989</v>
      </c>
      <c r="I82" s="29"/>
      <c r="J82" s="29"/>
      <c r="K82" s="29"/>
      <c r="L82" s="29"/>
      <c r="M82" s="29"/>
      <c r="N82" s="29"/>
      <c r="O82" s="29"/>
      <c r="P82" s="29"/>
      <c r="Q82" s="29"/>
      <c r="R82" s="29"/>
      <c r="S82" s="29"/>
      <c r="T82" s="29"/>
      <c r="U82" s="29"/>
      <c r="V82" s="29"/>
      <c r="W82" s="29"/>
      <c r="X82" s="29"/>
      <c r="Y82" s="29"/>
      <c r="Z82" s="29"/>
      <c r="AA82" s="29"/>
      <c r="AB82" s="29"/>
      <c r="AC82" s="29"/>
    </row>
    <row r="83" spans="1:29" ht="15.75" x14ac:dyDescent="0.25">
      <c r="A83" s="29">
        <v>1396</v>
      </c>
      <c r="B83" s="29">
        <v>3.577</v>
      </c>
      <c r="C83" s="29"/>
      <c r="D83" s="29">
        <v>7.1887499999999989</v>
      </c>
      <c r="E83" s="29"/>
      <c r="F83" s="29">
        <v>3.577</v>
      </c>
      <c r="G83" s="29"/>
      <c r="H83" s="29">
        <v>0.54292328249999988</v>
      </c>
      <c r="I83" s="29"/>
      <c r="J83" s="29"/>
      <c r="K83" s="29"/>
      <c r="L83" s="29"/>
      <c r="M83" s="29"/>
      <c r="N83" s="29"/>
      <c r="O83" s="29"/>
      <c r="P83" s="29"/>
      <c r="Q83" s="29"/>
      <c r="R83" s="29"/>
      <c r="S83" s="29"/>
      <c r="T83" s="29"/>
      <c r="U83" s="29"/>
      <c r="V83" s="29"/>
      <c r="W83" s="29"/>
      <c r="X83" s="29"/>
      <c r="Y83" s="29"/>
      <c r="Z83" s="29"/>
      <c r="AA83" s="29"/>
      <c r="AB83" s="29"/>
      <c r="AC83" s="29"/>
    </row>
    <row r="84" spans="1:29" ht="15.75" x14ac:dyDescent="0.25">
      <c r="A84" s="29">
        <v>1397</v>
      </c>
      <c r="B84" s="29">
        <v>3.6135000000000002</v>
      </c>
      <c r="C84" s="29"/>
      <c r="D84" s="29">
        <v>7.1887499999999989</v>
      </c>
      <c r="E84" s="29"/>
      <c r="F84" s="29">
        <v>3.6135000000000002</v>
      </c>
      <c r="G84" s="29"/>
      <c r="H84" s="29">
        <v>0.68677424893442618</v>
      </c>
      <c r="I84" s="29"/>
      <c r="J84" s="29"/>
      <c r="K84" s="29"/>
      <c r="L84" s="29"/>
      <c r="M84" s="29"/>
      <c r="N84" s="29"/>
      <c r="O84" s="29"/>
      <c r="P84" s="29"/>
      <c r="Q84" s="29"/>
      <c r="R84" s="29"/>
      <c r="S84" s="29"/>
      <c r="T84" s="29"/>
      <c r="U84" s="29"/>
      <c r="V84" s="29"/>
      <c r="W84" s="29"/>
      <c r="X84" s="29"/>
      <c r="Y84" s="29"/>
      <c r="Z84" s="29"/>
      <c r="AA84" s="29"/>
      <c r="AB84" s="29"/>
      <c r="AC84" s="29"/>
    </row>
    <row r="85" spans="1:29" ht="15.75" x14ac:dyDescent="0.25">
      <c r="A85" s="29">
        <v>1398</v>
      </c>
      <c r="B85" s="29">
        <v>3.65</v>
      </c>
      <c r="C85" s="29"/>
      <c r="D85" s="29">
        <v>7.1887499999999989</v>
      </c>
      <c r="E85" s="29"/>
      <c r="F85" s="29">
        <v>3.65</v>
      </c>
      <c r="G85" s="29"/>
      <c r="H85" s="29">
        <v>0.59621460454918029</v>
      </c>
      <c r="I85" s="29"/>
      <c r="J85" s="29"/>
      <c r="K85" s="29"/>
      <c r="L85" s="29"/>
      <c r="M85" s="29"/>
      <c r="N85" s="29"/>
      <c r="O85" s="29"/>
      <c r="P85" s="29"/>
      <c r="Q85" s="29"/>
      <c r="R85" s="29"/>
      <c r="S85" s="29"/>
      <c r="T85" s="29"/>
      <c r="U85" s="29"/>
      <c r="V85" s="29"/>
      <c r="W85" s="29"/>
      <c r="X85" s="29"/>
      <c r="Y85" s="29"/>
      <c r="Z85" s="29"/>
      <c r="AA85" s="29"/>
      <c r="AB85" s="29"/>
      <c r="AC85" s="29"/>
    </row>
    <row r="86" spans="1:29" ht="15.75" x14ac:dyDescent="0.25">
      <c r="A86" s="29">
        <v>1399</v>
      </c>
      <c r="B86" s="29"/>
      <c r="C86" s="29"/>
      <c r="D86" s="29">
        <v>6.584625</v>
      </c>
      <c r="E86" s="29"/>
      <c r="F86" s="29">
        <v>3.63</v>
      </c>
      <c r="G86" s="29"/>
      <c r="H86" s="29">
        <v>0.63062543430327866</v>
      </c>
      <c r="I86" s="29"/>
      <c r="J86" s="29"/>
      <c r="K86" s="29"/>
      <c r="L86" s="29"/>
      <c r="M86" s="29"/>
      <c r="N86" s="29"/>
      <c r="O86" s="29"/>
      <c r="P86" s="29"/>
      <c r="Q86" s="29"/>
      <c r="R86" s="29"/>
      <c r="S86" s="29"/>
      <c r="T86" s="29"/>
      <c r="U86" s="29"/>
      <c r="V86" s="29"/>
      <c r="W86" s="29"/>
      <c r="X86" s="29"/>
      <c r="Y86" s="29"/>
      <c r="Z86" s="29"/>
      <c r="AA86" s="29"/>
      <c r="AB86" s="29"/>
      <c r="AC86" s="29"/>
    </row>
    <row r="87" spans="1:29" ht="15.75" x14ac:dyDescent="0.25">
      <c r="A87" s="29">
        <v>1400</v>
      </c>
      <c r="B87" s="29">
        <v>3.6135000000000002</v>
      </c>
      <c r="C87" s="29"/>
      <c r="D87" s="29">
        <v>6.584625</v>
      </c>
      <c r="E87" s="29"/>
      <c r="F87" s="29">
        <v>3.6135000000000002</v>
      </c>
      <c r="G87" s="29"/>
      <c r="H87" s="29">
        <v>0.46671156040983608</v>
      </c>
      <c r="I87" s="29"/>
      <c r="J87" s="29"/>
      <c r="K87" s="29"/>
      <c r="L87" s="29"/>
      <c r="M87" s="29"/>
      <c r="N87" s="29"/>
      <c r="O87" s="29"/>
      <c r="P87" s="29"/>
      <c r="Q87" s="29"/>
      <c r="R87" s="29"/>
      <c r="S87" s="29"/>
      <c r="T87" s="29"/>
      <c r="U87" s="29"/>
      <c r="V87" s="29"/>
      <c r="W87" s="29"/>
      <c r="X87" s="29"/>
      <c r="Y87" s="29"/>
      <c r="Z87" s="29"/>
      <c r="AA87" s="29"/>
      <c r="AB87" s="29"/>
      <c r="AC87" s="29"/>
    </row>
    <row r="88" spans="1:29" ht="15.75" x14ac:dyDescent="0.25">
      <c r="A88" s="29">
        <v>1401</v>
      </c>
      <c r="B88" s="29">
        <v>3.7959999999999998</v>
      </c>
      <c r="C88" s="29"/>
      <c r="D88" s="29">
        <v>6.584625</v>
      </c>
      <c r="E88" s="29"/>
      <c r="F88" s="29">
        <v>3.7959999999999998</v>
      </c>
      <c r="G88" s="29"/>
      <c r="H88" s="29">
        <v>0.56046235491803276</v>
      </c>
      <c r="I88" s="29"/>
      <c r="J88" s="29"/>
      <c r="K88" s="29"/>
      <c r="L88" s="29"/>
      <c r="M88" s="29"/>
      <c r="N88" s="29"/>
      <c r="O88" s="29"/>
      <c r="P88" s="29"/>
      <c r="Q88" s="29"/>
      <c r="R88" s="29"/>
      <c r="S88" s="29"/>
      <c r="T88" s="29"/>
      <c r="U88" s="29"/>
      <c r="V88" s="29"/>
      <c r="W88" s="29"/>
      <c r="X88" s="29"/>
      <c r="Y88" s="29"/>
      <c r="Z88" s="29"/>
      <c r="AA88" s="29"/>
      <c r="AB88" s="29"/>
      <c r="AC88" s="29"/>
    </row>
    <row r="89" spans="1:29" ht="15.75" x14ac:dyDescent="0.25">
      <c r="A89" s="29">
        <v>1402</v>
      </c>
      <c r="B89" s="29">
        <v>3.8325</v>
      </c>
      <c r="C89" s="29"/>
      <c r="D89" s="29">
        <v>6.584625</v>
      </c>
      <c r="E89" s="29"/>
      <c r="F89" s="29">
        <v>3.8325</v>
      </c>
      <c r="G89" s="29"/>
      <c r="H89" s="29">
        <v>0.54665636754098346</v>
      </c>
      <c r="I89" s="29"/>
      <c r="J89" s="29"/>
      <c r="K89" s="29"/>
      <c r="L89" s="29"/>
      <c r="M89" s="29"/>
      <c r="N89" s="29"/>
      <c r="O89" s="29"/>
      <c r="P89" s="29"/>
      <c r="Q89" s="29"/>
      <c r="R89" s="29"/>
      <c r="S89" s="29"/>
      <c r="T89" s="29"/>
      <c r="U89" s="29"/>
      <c r="V89" s="29"/>
      <c r="W89" s="29"/>
      <c r="X89" s="29"/>
      <c r="Y89" s="29"/>
      <c r="Z89" s="29"/>
      <c r="AA89" s="29"/>
      <c r="AB89" s="29"/>
      <c r="AC89" s="29"/>
    </row>
    <row r="90" spans="1:29" ht="15.75" x14ac:dyDescent="0.25">
      <c r="A90" s="29">
        <v>1403</v>
      </c>
      <c r="B90" s="29">
        <v>3.9054999999999995</v>
      </c>
      <c r="C90" s="29"/>
      <c r="D90" s="29">
        <v>6.584625</v>
      </c>
      <c r="E90" s="29"/>
      <c r="F90" s="29">
        <v>3.9054999999999995</v>
      </c>
      <c r="G90" s="29"/>
      <c r="H90" s="29">
        <v>0.48824126790983602</v>
      </c>
      <c r="I90" s="29"/>
      <c r="J90" s="29"/>
      <c r="K90" s="29"/>
      <c r="L90" s="29"/>
      <c r="M90" s="29"/>
      <c r="N90" s="29"/>
      <c r="O90" s="29"/>
      <c r="P90" s="29"/>
      <c r="Q90" s="29"/>
      <c r="R90" s="29"/>
      <c r="S90" s="29"/>
      <c r="T90" s="29"/>
      <c r="U90" s="29"/>
      <c r="V90" s="29"/>
      <c r="W90" s="29"/>
      <c r="X90" s="29"/>
      <c r="Y90" s="29"/>
      <c r="Z90" s="29"/>
      <c r="AA90" s="29"/>
      <c r="AB90" s="29"/>
      <c r="AC90" s="29"/>
    </row>
    <row r="91" spans="1:29" ht="15.75" x14ac:dyDescent="0.25">
      <c r="A91" s="29">
        <v>1404</v>
      </c>
      <c r="B91" s="29">
        <v>3.9784999999999999</v>
      </c>
      <c r="C91" s="29"/>
      <c r="D91" s="29">
        <v>6.584625</v>
      </c>
      <c r="E91" s="29"/>
      <c r="F91" s="29">
        <v>3.9784999999999999</v>
      </c>
      <c r="G91" s="29"/>
      <c r="H91" s="29">
        <v>0.47917612790983599</v>
      </c>
      <c r="I91" s="29"/>
      <c r="J91" s="29"/>
      <c r="K91" s="29"/>
      <c r="L91" s="29"/>
      <c r="M91" s="29"/>
      <c r="N91" s="29"/>
      <c r="O91" s="29"/>
      <c r="P91" s="29"/>
      <c r="Q91" s="29"/>
      <c r="R91" s="29"/>
      <c r="S91" s="29"/>
      <c r="T91" s="29"/>
      <c r="U91" s="29"/>
      <c r="V91" s="29"/>
      <c r="W91" s="29"/>
      <c r="X91" s="29"/>
      <c r="Y91" s="29"/>
      <c r="Z91" s="29"/>
      <c r="AA91" s="29"/>
      <c r="AB91" s="29"/>
      <c r="AC91" s="29"/>
    </row>
    <row r="92" spans="1:29" ht="15.75" x14ac:dyDescent="0.25">
      <c r="A92" s="29">
        <v>1405</v>
      </c>
      <c r="B92" s="29">
        <v>3.8325</v>
      </c>
      <c r="C92" s="29"/>
      <c r="D92" s="29">
        <v>6.584625</v>
      </c>
      <c r="E92" s="29"/>
      <c r="F92" s="29">
        <v>3.8325</v>
      </c>
      <c r="G92" s="29"/>
      <c r="H92" s="29">
        <v>0.56499492491803283</v>
      </c>
      <c r="I92" s="29"/>
      <c r="J92" s="29"/>
      <c r="K92" s="29"/>
      <c r="L92" s="29"/>
      <c r="M92" s="29"/>
      <c r="N92" s="29"/>
      <c r="O92" s="29"/>
      <c r="P92" s="29"/>
      <c r="Q92" s="29"/>
      <c r="R92" s="29"/>
      <c r="S92" s="29"/>
      <c r="T92" s="29"/>
      <c r="U92" s="29"/>
      <c r="V92" s="29"/>
      <c r="W92" s="29"/>
      <c r="X92" s="29"/>
      <c r="Y92" s="29"/>
      <c r="Z92" s="29"/>
      <c r="AA92" s="29"/>
      <c r="AB92" s="29"/>
      <c r="AC92" s="29"/>
    </row>
    <row r="93" spans="1:29" ht="15.75" x14ac:dyDescent="0.25">
      <c r="A93" s="29">
        <v>1406</v>
      </c>
      <c r="B93" s="29">
        <v>4.0149999999999997</v>
      </c>
      <c r="C93" s="29"/>
      <c r="D93" s="29">
        <v>6.584625</v>
      </c>
      <c r="E93" s="29"/>
      <c r="F93" s="29">
        <v>4.0149999999999997</v>
      </c>
      <c r="G93" s="29"/>
      <c r="H93" s="29">
        <v>0.54665636754098346</v>
      </c>
      <c r="I93" s="29"/>
      <c r="J93" s="29"/>
      <c r="K93" s="29"/>
      <c r="L93" s="29"/>
      <c r="M93" s="29"/>
      <c r="N93" s="29"/>
      <c r="O93" s="29"/>
      <c r="P93" s="29"/>
      <c r="Q93" s="29"/>
      <c r="R93" s="29"/>
      <c r="S93" s="29"/>
      <c r="T93" s="29"/>
      <c r="U93" s="29"/>
      <c r="V93" s="29"/>
      <c r="W93" s="29"/>
      <c r="X93" s="29"/>
      <c r="Y93" s="29"/>
      <c r="Z93" s="29"/>
      <c r="AA93" s="29"/>
      <c r="AB93" s="29"/>
      <c r="AC93" s="29"/>
    </row>
    <row r="94" spans="1:29" ht="15.75" x14ac:dyDescent="0.25">
      <c r="A94" s="29">
        <v>1407</v>
      </c>
      <c r="B94" s="29">
        <v>4.7814999999999994</v>
      </c>
      <c r="C94" s="29"/>
      <c r="D94" s="29">
        <v>6.584625</v>
      </c>
      <c r="E94" s="29"/>
      <c r="F94" s="29">
        <v>4.7814999999999994</v>
      </c>
      <c r="G94" s="29"/>
      <c r="H94" s="29">
        <v>0.5054466827868852</v>
      </c>
      <c r="I94" s="29"/>
      <c r="J94" s="29"/>
      <c r="K94" s="29"/>
      <c r="L94" s="29"/>
      <c r="M94" s="29"/>
      <c r="N94" s="29"/>
      <c r="O94" s="29"/>
      <c r="P94" s="29"/>
      <c r="Q94" s="29"/>
      <c r="R94" s="29"/>
      <c r="S94" s="29"/>
      <c r="T94" s="29"/>
      <c r="U94" s="29"/>
      <c r="V94" s="29"/>
      <c r="W94" s="29"/>
      <c r="X94" s="29"/>
      <c r="Y94" s="29"/>
      <c r="Z94" s="29"/>
      <c r="AA94" s="29"/>
      <c r="AB94" s="29"/>
      <c r="AC94" s="29"/>
    </row>
    <row r="95" spans="1:29" ht="15.75" x14ac:dyDescent="0.25">
      <c r="A95" s="29">
        <v>1408</v>
      </c>
      <c r="B95" s="29">
        <v>4.5990000000000002</v>
      </c>
      <c r="C95" s="29"/>
      <c r="D95" s="29">
        <v>6.584625</v>
      </c>
      <c r="E95" s="29"/>
      <c r="F95" s="29">
        <v>4.5990000000000002</v>
      </c>
      <c r="G95" s="29"/>
      <c r="H95" s="29">
        <v>0.6326834419262295</v>
      </c>
      <c r="I95" s="29"/>
      <c r="J95" s="29"/>
      <c r="K95" s="29"/>
      <c r="L95" s="29"/>
      <c r="M95" s="29"/>
      <c r="N95" s="29"/>
      <c r="O95" s="29"/>
      <c r="P95" s="29"/>
      <c r="Q95" s="29"/>
      <c r="R95" s="29"/>
      <c r="S95" s="29"/>
      <c r="T95" s="29"/>
      <c r="U95" s="29"/>
      <c r="V95" s="29"/>
      <c r="W95" s="29"/>
      <c r="X95" s="29"/>
      <c r="Y95" s="29"/>
      <c r="Z95" s="29"/>
      <c r="AA95" s="29"/>
      <c r="AB95" s="29"/>
      <c r="AC95" s="29"/>
    </row>
    <row r="96" spans="1:29" ht="15.75" x14ac:dyDescent="0.25">
      <c r="A96" s="29">
        <v>1409</v>
      </c>
      <c r="B96" s="29">
        <v>3.65</v>
      </c>
      <c r="C96" s="29"/>
      <c r="D96" s="29">
        <v>6.584625</v>
      </c>
      <c r="E96" s="29"/>
      <c r="F96" s="29">
        <v>3.65</v>
      </c>
      <c r="G96" s="29"/>
      <c r="H96" s="29">
        <v>0.62135201692622943</v>
      </c>
      <c r="I96" s="29"/>
      <c r="J96" s="29"/>
      <c r="K96" s="29"/>
      <c r="L96" s="29"/>
      <c r="M96" s="29"/>
      <c r="N96" s="29"/>
      <c r="O96" s="29"/>
      <c r="P96" s="29"/>
      <c r="Q96" s="29"/>
      <c r="R96" s="29"/>
      <c r="S96" s="29"/>
      <c r="T96" s="29"/>
      <c r="U96" s="29"/>
      <c r="V96" s="29"/>
      <c r="W96" s="29"/>
      <c r="X96" s="29"/>
      <c r="Y96" s="29"/>
      <c r="Z96" s="29"/>
      <c r="AA96" s="29"/>
      <c r="AB96" s="29"/>
      <c r="AC96" s="29"/>
    </row>
    <row r="97" spans="1:29" ht="15.75" x14ac:dyDescent="0.25">
      <c r="A97" s="29">
        <v>1410</v>
      </c>
      <c r="B97" s="29">
        <v>3.3579999999999997</v>
      </c>
      <c r="C97" s="29"/>
      <c r="D97" s="29">
        <v>6.584625</v>
      </c>
      <c r="E97" s="29"/>
      <c r="F97" s="29">
        <v>3.3579999999999997</v>
      </c>
      <c r="G97" s="29"/>
      <c r="H97" s="29">
        <v>0.54099065504098354</v>
      </c>
      <c r="I97" s="29"/>
      <c r="J97" s="29"/>
      <c r="K97" s="29"/>
      <c r="L97" s="29"/>
      <c r="M97" s="29"/>
      <c r="N97" s="29"/>
      <c r="O97" s="29"/>
      <c r="P97" s="29"/>
      <c r="Q97" s="29"/>
      <c r="R97" s="29"/>
      <c r="S97" s="29"/>
      <c r="T97" s="29"/>
      <c r="U97" s="29"/>
      <c r="V97" s="29"/>
      <c r="W97" s="29"/>
      <c r="X97" s="29"/>
      <c r="Y97" s="29"/>
      <c r="Z97" s="29"/>
      <c r="AA97" s="29"/>
      <c r="AB97" s="29"/>
      <c r="AC97" s="29"/>
    </row>
    <row r="98" spans="1:29" ht="15.75" x14ac:dyDescent="0.25">
      <c r="A98" s="29">
        <v>1411</v>
      </c>
      <c r="B98" s="29">
        <v>3.3945000000000003</v>
      </c>
      <c r="C98" s="29"/>
      <c r="D98" s="29">
        <v>6.584625</v>
      </c>
      <c r="E98" s="29"/>
      <c r="F98" s="29">
        <v>3.3945000000000003</v>
      </c>
      <c r="G98" s="29"/>
      <c r="H98" s="29">
        <v>0.60167203967213112</v>
      </c>
      <c r="I98" s="29"/>
      <c r="J98" s="29"/>
      <c r="K98" s="29"/>
      <c r="L98" s="29"/>
      <c r="M98" s="29"/>
      <c r="N98" s="29"/>
      <c r="O98" s="29"/>
      <c r="P98" s="29"/>
      <c r="Q98" s="29"/>
      <c r="R98" s="29"/>
      <c r="S98" s="29"/>
      <c r="T98" s="29"/>
      <c r="U98" s="29"/>
      <c r="V98" s="29"/>
      <c r="W98" s="29"/>
      <c r="X98" s="29"/>
      <c r="Y98" s="29"/>
      <c r="Z98" s="29"/>
      <c r="AA98" s="29"/>
      <c r="AB98" s="29"/>
      <c r="AC98" s="29"/>
    </row>
    <row r="99" spans="1:29" ht="15.75" x14ac:dyDescent="0.25">
      <c r="A99" s="29">
        <v>1412</v>
      </c>
      <c r="B99" s="29">
        <v>3.5404999999999998</v>
      </c>
      <c r="C99" s="29"/>
      <c r="D99" s="29">
        <v>6.584625</v>
      </c>
      <c r="E99" s="29"/>
      <c r="F99" s="29">
        <v>3.5404999999999998</v>
      </c>
      <c r="G99" s="29"/>
      <c r="H99" s="29">
        <v>0.48749836249999989</v>
      </c>
      <c r="I99" s="29"/>
      <c r="J99" s="29"/>
      <c r="K99" s="29"/>
      <c r="L99" s="29"/>
      <c r="M99" s="29"/>
      <c r="N99" s="29"/>
      <c r="O99" s="29"/>
      <c r="P99" s="29"/>
      <c r="Q99" s="29"/>
      <c r="R99" s="29"/>
      <c r="S99" s="29"/>
      <c r="T99" s="29"/>
      <c r="U99" s="29"/>
      <c r="V99" s="29"/>
      <c r="W99" s="29"/>
      <c r="X99" s="29"/>
      <c r="Y99" s="29"/>
      <c r="Z99" s="29"/>
      <c r="AA99" s="29"/>
      <c r="AB99" s="29"/>
      <c r="AC99" s="29"/>
    </row>
    <row r="100" spans="1:29" ht="15.75" x14ac:dyDescent="0.25">
      <c r="A100" s="29">
        <v>1413</v>
      </c>
      <c r="B100" s="29">
        <v>3.3579999999999997</v>
      </c>
      <c r="C100" s="29"/>
      <c r="D100" s="29">
        <v>6.584625</v>
      </c>
      <c r="E100" s="29"/>
      <c r="F100" s="29">
        <v>3.3579999999999997</v>
      </c>
      <c r="G100" s="29"/>
      <c r="H100" s="29">
        <v>0.3727524885245902</v>
      </c>
      <c r="I100" s="29"/>
      <c r="J100" s="29"/>
      <c r="K100" s="29"/>
      <c r="L100" s="29"/>
      <c r="M100" s="29"/>
      <c r="N100" s="29"/>
      <c r="O100" s="29"/>
      <c r="P100" s="29"/>
      <c r="Q100" s="29"/>
      <c r="R100" s="29"/>
      <c r="S100" s="29"/>
      <c r="T100" s="29"/>
      <c r="U100" s="29"/>
      <c r="V100" s="29"/>
      <c r="W100" s="29"/>
      <c r="X100" s="29"/>
      <c r="Y100" s="29"/>
      <c r="Z100" s="29"/>
      <c r="AA100" s="29"/>
      <c r="AB100" s="29"/>
      <c r="AC100" s="29"/>
    </row>
    <row r="101" spans="1:29" ht="15.75" x14ac:dyDescent="0.25">
      <c r="A101" s="29">
        <v>1414</v>
      </c>
      <c r="B101" s="29">
        <v>3.6864999999999997</v>
      </c>
      <c r="C101" s="29"/>
      <c r="D101" s="29">
        <v>6.584625</v>
      </c>
      <c r="E101" s="29"/>
      <c r="F101" s="29">
        <v>3.6864999999999997</v>
      </c>
      <c r="G101" s="29"/>
      <c r="H101" s="29">
        <v>0.46310385553278688</v>
      </c>
      <c r="I101" s="29"/>
      <c r="J101" s="29"/>
      <c r="K101" s="29"/>
      <c r="L101" s="29"/>
      <c r="M101" s="29"/>
      <c r="N101" s="29"/>
      <c r="O101" s="29"/>
      <c r="P101" s="29"/>
      <c r="Q101" s="29"/>
      <c r="R101" s="29"/>
      <c r="S101" s="29"/>
      <c r="T101" s="29"/>
      <c r="U101" s="29"/>
      <c r="V101" s="29"/>
      <c r="W101" s="29"/>
      <c r="X101" s="29"/>
      <c r="Y101" s="29"/>
      <c r="Z101" s="29"/>
      <c r="AA101" s="29"/>
      <c r="AB101" s="29"/>
      <c r="AC101" s="29"/>
    </row>
    <row r="102" spans="1:29" ht="15.75" x14ac:dyDescent="0.25">
      <c r="A102" s="29">
        <v>1415</v>
      </c>
      <c r="B102" s="29">
        <v>3.9054999999999995</v>
      </c>
      <c r="C102" s="29"/>
      <c r="D102" s="29">
        <v>6.584625</v>
      </c>
      <c r="E102" s="29"/>
      <c r="F102" s="29">
        <v>3.9054999999999995</v>
      </c>
      <c r="G102" s="29"/>
      <c r="H102" s="29">
        <v>0.50431354028688524</v>
      </c>
      <c r="I102" s="29"/>
      <c r="J102" s="29"/>
      <c r="K102" s="29"/>
      <c r="L102" s="29"/>
      <c r="M102" s="29"/>
      <c r="N102" s="29"/>
      <c r="O102" s="29"/>
      <c r="P102" s="29"/>
      <c r="Q102" s="29"/>
      <c r="R102" s="29"/>
      <c r="S102" s="29"/>
      <c r="T102" s="29"/>
      <c r="U102" s="29"/>
      <c r="V102" s="29"/>
      <c r="W102" s="29"/>
      <c r="X102" s="29"/>
      <c r="Y102" s="29"/>
      <c r="Z102" s="29"/>
      <c r="AA102" s="29"/>
      <c r="AB102" s="29"/>
      <c r="AC102" s="29"/>
    </row>
    <row r="103" spans="1:29" ht="15.75" x14ac:dyDescent="0.25">
      <c r="A103" s="29">
        <v>1416</v>
      </c>
      <c r="B103" s="29">
        <v>4.0149999999999997</v>
      </c>
      <c r="C103" s="29"/>
      <c r="D103" s="29">
        <v>6.584625</v>
      </c>
      <c r="E103" s="29"/>
      <c r="F103" s="29">
        <v>4.0149999999999997</v>
      </c>
      <c r="G103" s="29"/>
      <c r="H103" s="29">
        <v>0.66461970930327874</v>
      </c>
      <c r="I103" s="29"/>
      <c r="J103" s="29"/>
      <c r="K103" s="29"/>
      <c r="L103" s="29"/>
      <c r="M103" s="29"/>
      <c r="N103" s="29"/>
      <c r="O103" s="29"/>
      <c r="P103" s="29"/>
      <c r="Q103" s="29"/>
      <c r="R103" s="29"/>
      <c r="S103" s="29"/>
      <c r="T103" s="29"/>
      <c r="U103" s="29"/>
      <c r="V103" s="29"/>
      <c r="W103" s="29"/>
      <c r="X103" s="29"/>
      <c r="Y103" s="29"/>
      <c r="Z103" s="29"/>
      <c r="AA103" s="29"/>
      <c r="AB103" s="29"/>
      <c r="AC103" s="29"/>
    </row>
    <row r="104" spans="1:29" ht="15.75" x14ac:dyDescent="0.25">
      <c r="A104" s="29">
        <v>1417</v>
      </c>
      <c r="B104" s="29">
        <v>4.0149999999999997</v>
      </c>
      <c r="C104" s="29"/>
      <c r="D104" s="29">
        <v>6.584625</v>
      </c>
      <c r="E104" s="29"/>
      <c r="F104" s="29">
        <v>4.0149999999999997</v>
      </c>
      <c r="G104" s="29"/>
      <c r="H104" s="29">
        <v>0.59940575467213109</v>
      </c>
      <c r="I104" s="29"/>
      <c r="J104" s="29"/>
      <c r="K104" s="29"/>
      <c r="L104" s="29"/>
      <c r="M104" s="29"/>
      <c r="N104" s="29"/>
      <c r="O104" s="29"/>
      <c r="P104" s="29"/>
      <c r="Q104" s="29"/>
      <c r="R104" s="29"/>
      <c r="S104" s="29"/>
      <c r="T104" s="29"/>
      <c r="U104" s="29"/>
      <c r="V104" s="29"/>
      <c r="W104" s="29"/>
      <c r="X104" s="29"/>
      <c r="Y104" s="29"/>
      <c r="Z104" s="29"/>
      <c r="AA104" s="29"/>
      <c r="AB104" s="29"/>
      <c r="AC104" s="29"/>
    </row>
    <row r="105" spans="1:29" ht="15.75" x14ac:dyDescent="0.25">
      <c r="A105" s="29">
        <v>1418</v>
      </c>
      <c r="B105" s="29">
        <v>3.577</v>
      </c>
      <c r="C105" s="29"/>
      <c r="D105" s="29">
        <v>6.584625</v>
      </c>
      <c r="E105" s="29"/>
      <c r="F105" s="29">
        <v>3.577</v>
      </c>
      <c r="G105" s="29"/>
      <c r="H105" s="29">
        <v>0.49957269290983608</v>
      </c>
      <c r="I105" s="29"/>
      <c r="J105" s="29"/>
      <c r="K105" s="29"/>
      <c r="L105" s="29"/>
      <c r="M105" s="29"/>
      <c r="N105" s="29"/>
      <c r="O105" s="29"/>
      <c r="P105" s="29"/>
      <c r="Q105" s="29"/>
      <c r="R105" s="29"/>
      <c r="S105" s="29"/>
      <c r="T105" s="29"/>
      <c r="U105" s="29"/>
      <c r="V105" s="29"/>
      <c r="W105" s="29"/>
      <c r="X105" s="29"/>
      <c r="Y105" s="29"/>
      <c r="Z105" s="29"/>
      <c r="AA105" s="29"/>
      <c r="AB105" s="29"/>
      <c r="AC105" s="29"/>
    </row>
    <row r="106" spans="1:29" ht="15.75" x14ac:dyDescent="0.25">
      <c r="A106" s="29">
        <v>1419</v>
      </c>
      <c r="B106" s="29">
        <v>3.8325</v>
      </c>
      <c r="C106" s="29"/>
      <c r="D106" s="29">
        <v>6.584625</v>
      </c>
      <c r="E106" s="29"/>
      <c r="F106" s="29">
        <v>3.8325</v>
      </c>
      <c r="G106" s="29"/>
      <c r="H106" s="29">
        <v>0.59126547979508193</v>
      </c>
      <c r="I106" s="29"/>
      <c r="J106" s="29"/>
      <c r="K106" s="29"/>
      <c r="L106" s="29"/>
      <c r="M106" s="29"/>
      <c r="N106" s="29"/>
      <c r="O106" s="29"/>
      <c r="P106" s="29"/>
      <c r="Q106" s="29"/>
      <c r="R106" s="29"/>
      <c r="S106" s="29"/>
      <c r="T106" s="29"/>
      <c r="U106" s="29"/>
      <c r="V106" s="29"/>
      <c r="W106" s="29"/>
      <c r="X106" s="29"/>
      <c r="Y106" s="29"/>
      <c r="Z106" s="29"/>
      <c r="AA106" s="29"/>
      <c r="AB106" s="29"/>
      <c r="AC106" s="29"/>
    </row>
    <row r="107" spans="1:29" ht="15.75" x14ac:dyDescent="0.25">
      <c r="A107" s="29">
        <v>1420</v>
      </c>
      <c r="B107" s="29">
        <v>4.0514999999999999</v>
      </c>
      <c r="C107" s="29"/>
      <c r="D107" s="29">
        <v>6.584625</v>
      </c>
      <c r="E107" s="29"/>
      <c r="F107" s="29">
        <v>4.0514999999999999</v>
      </c>
      <c r="G107" s="29"/>
      <c r="H107" s="29">
        <v>0.81493587319672123</v>
      </c>
      <c r="I107" s="29"/>
      <c r="J107" s="29"/>
      <c r="K107" s="29"/>
      <c r="L107" s="29"/>
      <c r="M107" s="29"/>
      <c r="N107" s="29"/>
      <c r="O107" s="29"/>
      <c r="P107" s="29"/>
      <c r="Q107" s="29"/>
      <c r="R107" s="29"/>
      <c r="S107" s="29"/>
      <c r="T107" s="29"/>
      <c r="U107" s="29"/>
      <c r="V107" s="29"/>
      <c r="W107" s="29"/>
      <c r="X107" s="29"/>
      <c r="Y107" s="29"/>
      <c r="Z107" s="29"/>
      <c r="AA107" s="29"/>
      <c r="AB107" s="29"/>
      <c r="AC107" s="29"/>
    </row>
    <row r="108" spans="1:29" ht="15.75" x14ac:dyDescent="0.25">
      <c r="A108" s="29">
        <v>1421</v>
      </c>
      <c r="B108" s="29">
        <v>3.65</v>
      </c>
      <c r="C108" s="29"/>
      <c r="D108" s="29">
        <v>6.584625</v>
      </c>
      <c r="E108" s="29"/>
      <c r="F108" s="29">
        <v>3.65</v>
      </c>
      <c r="G108" s="29"/>
      <c r="H108" s="29">
        <v>0.66550449180327864</v>
      </c>
      <c r="I108" s="29"/>
      <c r="J108" s="29"/>
      <c r="K108" s="29"/>
      <c r="L108" s="29"/>
      <c r="M108" s="29"/>
      <c r="N108" s="29"/>
      <c r="O108" s="29"/>
      <c r="P108" s="29"/>
      <c r="Q108" s="29"/>
      <c r="R108" s="29"/>
      <c r="S108" s="29"/>
      <c r="T108" s="29"/>
      <c r="U108" s="29"/>
      <c r="V108" s="29"/>
      <c r="W108" s="29"/>
      <c r="X108" s="29"/>
      <c r="Y108" s="29"/>
      <c r="Z108" s="29"/>
      <c r="AA108" s="29"/>
      <c r="AB108" s="29"/>
      <c r="AC108" s="29"/>
    </row>
    <row r="109" spans="1:29" ht="15.75" x14ac:dyDescent="0.25">
      <c r="A109" s="29">
        <v>1422</v>
      </c>
      <c r="B109" s="29"/>
      <c r="C109" s="29"/>
      <c r="D109" s="29">
        <v>6.584625</v>
      </c>
      <c r="E109" s="29"/>
      <c r="F109" s="29">
        <v>3.63</v>
      </c>
      <c r="G109" s="29"/>
      <c r="H109" s="29">
        <v>0.44544180327868843</v>
      </c>
      <c r="I109" s="29"/>
      <c r="J109" s="29"/>
      <c r="K109" s="29"/>
      <c r="L109" s="29"/>
      <c r="M109" s="29"/>
      <c r="N109" s="29"/>
      <c r="O109" s="29"/>
      <c r="P109" s="29"/>
      <c r="Q109" s="29"/>
      <c r="R109" s="29"/>
      <c r="S109" s="29"/>
      <c r="T109" s="29"/>
      <c r="U109" s="29"/>
      <c r="V109" s="29"/>
      <c r="W109" s="29"/>
      <c r="X109" s="29"/>
      <c r="Y109" s="29"/>
      <c r="Z109" s="29"/>
      <c r="AA109" s="29"/>
      <c r="AB109" s="29"/>
      <c r="AC109" s="29"/>
    </row>
    <row r="110" spans="1:29" ht="15.75" x14ac:dyDescent="0.25">
      <c r="A110" s="29">
        <v>1423</v>
      </c>
      <c r="B110" s="29"/>
      <c r="C110" s="29"/>
      <c r="D110" s="29">
        <v>6.584625</v>
      </c>
      <c r="E110" s="29"/>
      <c r="F110" s="29">
        <v>3.63</v>
      </c>
      <c r="G110" s="29"/>
      <c r="H110" s="29">
        <v>0.50045747540983609</v>
      </c>
      <c r="I110" s="29"/>
      <c r="J110" s="29"/>
      <c r="K110" s="29"/>
      <c r="L110" s="29"/>
      <c r="M110" s="29"/>
      <c r="N110" s="29"/>
      <c r="O110" s="29"/>
      <c r="P110" s="29"/>
      <c r="Q110" s="29"/>
      <c r="R110" s="29"/>
      <c r="S110" s="29"/>
      <c r="T110" s="29"/>
      <c r="U110" s="29"/>
      <c r="V110" s="29"/>
      <c r="W110" s="29"/>
      <c r="X110" s="29"/>
      <c r="Y110" s="29"/>
      <c r="Z110" s="29"/>
      <c r="AA110" s="29"/>
      <c r="AB110" s="29"/>
      <c r="AC110" s="29"/>
    </row>
    <row r="111" spans="1:29" ht="15.75" x14ac:dyDescent="0.25">
      <c r="A111" s="29">
        <v>1424</v>
      </c>
      <c r="B111" s="29">
        <v>3.6135000000000002</v>
      </c>
      <c r="C111" s="29"/>
      <c r="D111" s="29">
        <v>6.584625</v>
      </c>
      <c r="E111" s="29"/>
      <c r="F111" s="29">
        <v>3.6135000000000002</v>
      </c>
      <c r="G111" s="29"/>
      <c r="H111" s="29">
        <v>0.38140107377049171</v>
      </c>
      <c r="I111" s="29"/>
      <c r="J111" s="29"/>
      <c r="K111" s="29"/>
      <c r="L111" s="29"/>
      <c r="M111" s="29"/>
      <c r="N111" s="29"/>
      <c r="O111" s="29"/>
      <c r="P111" s="29"/>
      <c r="Q111" s="29"/>
      <c r="R111" s="29"/>
      <c r="S111" s="29"/>
      <c r="T111" s="29"/>
      <c r="U111" s="29"/>
      <c r="V111" s="29"/>
      <c r="W111" s="29"/>
      <c r="X111" s="29"/>
      <c r="Y111" s="29"/>
      <c r="Z111" s="29"/>
      <c r="AA111" s="29"/>
      <c r="AB111" s="29"/>
      <c r="AC111" s="29"/>
    </row>
    <row r="112" spans="1:29" ht="15.75" x14ac:dyDescent="0.25">
      <c r="A112" s="29">
        <v>1425</v>
      </c>
      <c r="B112" s="29">
        <v>2.92</v>
      </c>
      <c r="C112" s="29"/>
      <c r="D112" s="29">
        <v>6.584625</v>
      </c>
      <c r="E112" s="29"/>
      <c r="F112" s="29">
        <v>2.92</v>
      </c>
      <c r="G112" s="29"/>
      <c r="H112" s="29">
        <v>0.43612830327868846</v>
      </c>
      <c r="I112" s="29"/>
      <c r="J112" s="29"/>
      <c r="K112" s="29"/>
      <c r="L112" s="29"/>
      <c r="M112" s="29"/>
      <c r="N112" s="29"/>
      <c r="O112" s="29"/>
      <c r="P112" s="29"/>
      <c r="Q112" s="29"/>
      <c r="R112" s="29"/>
      <c r="S112" s="29"/>
      <c r="T112" s="29"/>
      <c r="U112" s="29"/>
      <c r="V112" s="29"/>
      <c r="W112" s="29"/>
      <c r="X112" s="29"/>
      <c r="Y112" s="29"/>
      <c r="Z112" s="29"/>
      <c r="AA112" s="29"/>
      <c r="AB112" s="29"/>
      <c r="AC112" s="29"/>
    </row>
    <row r="113" spans="1:29" ht="15.75" x14ac:dyDescent="0.25">
      <c r="A113" s="29">
        <v>1426</v>
      </c>
      <c r="B113" s="29">
        <v>2.92</v>
      </c>
      <c r="C113" s="29"/>
      <c r="D113" s="29">
        <v>6.584625</v>
      </c>
      <c r="E113" s="29"/>
      <c r="F113" s="29">
        <v>2.92</v>
      </c>
      <c r="G113" s="29"/>
      <c r="H113" s="29">
        <v>0.45743814303278696</v>
      </c>
      <c r="I113" s="29"/>
      <c r="J113" s="29"/>
      <c r="K113" s="29"/>
      <c r="L113" s="29"/>
      <c r="M113" s="29"/>
      <c r="N113" s="29"/>
      <c r="O113" s="29"/>
      <c r="P113" s="29"/>
      <c r="Q113" s="29"/>
      <c r="R113" s="29"/>
      <c r="S113" s="29"/>
      <c r="T113" s="29"/>
      <c r="U113" s="29"/>
      <c r="V113" s="29"/>
      <c r="W113" s="29"/>
      <c r="X113" s="29"/>
      <c r="Y113" s="29"/>
      <c r="Z113" s="29"/>
      <c r="AA113" s="29"/>
      <c r="AB113" s="29"/>
      <c r="AC113" s="29"/>
    </row>
    <row r="114" spans="1:29" ht="15.75" x14ac:dyDescent="0.25">
      <c r="A114" s="29">
        <v>1427</v>
      </c>
      <c r="B114" s="29">
        <v>3.577</v>
      </c>
      <c r="C114" s="29"/>
      <c r="D114" s="29">
        <v>6.584625</v>
      </c>
      <c r="E114" s="29"/>
      <c r="F114" s="29">
        <v>3.577</v>
      </c>
      <c r="G114" s="29"/>
      <c r="H114" s="29">
        <v>0.43322559577868847</v>
      </c>
      <c r="I114" s="29"/>
      <c r="J114" s="29"/>
      <c r="K114" s="29"/>
      <c r="L114" s="29"/>
      <c r="M114" s="29"/>
      <c r="N114" s="29"/>
      <c r="O114" s="29"/>
      <c r="P114" s="29"/>
      <c r="Q114" s="29"/>
      <c r="R114" s="29"/>
      <c r="S114" s="29"/>
      <c r="T114" s="29"/>
      <c r="U114" s="29"/>
      <c r="V114" s="29"/>
      <c r="W114" s="29"/>
      <c r="X114" s="29"/>
      <c r="Y114" s="29"/>
      <c r="Z114" s="29"/>
      <c r="AA114" s="29"/>
      <c r="AB114" s="29"/>
      <c r="AC114" s="29"/>
    </row>
    <row r="115" spans="1:29" ht="15.75" x14ac:dyDescent="0.25">
      <c r="A115" s="29">
        <v>1428</v>
      </c>
      <c r="B115" s="29">
        <v>3.2850000000000001</v>
      </c>
      <c r="C115" s="29"/>
      <c r="D115" s="29">
        <v>6.584625</v>
      </c>
      <c r="E115" s="29"/>
      <c r="F115" s="29">
        <v>3.2850000000000001</v>
      </c>
      <c r="G115" s="29"/>
      <c r="H115" s="29">
        <v>0.36100450877049173</v>
      </c>
      <c r="I115" s="29"/>
      <c r="J115" s="29"/>
      <c r="K115" s="29"/>
      <c r="L115" s="29"/>
      <c r="M115" s="29"/>
      <c r="N115" s="29"/>
      <c r="O115" s="29"/>
      <c r="P115" s="29"/>
      <c r="Q115" s="29"/>
      <c r="R115" s="29"/>
      <c r="S115" s="29"/>
      <c r="T115" s="29"/>
      <c r="U115" s="29"/>
      <c r="V115" s="29"/>
      <c r="W115" s="29"/>
      <c r="X115" s="29"/>
      <c r="Y115" s="29"/>
      <c r="Z115" s="29"/>
      <c r="AA115" s="29"/>
      <c r="AB115" s="29"/>
      <c r="AC115" s="29"/>
    </row>
    <row r="116" spans="1:29" ht="15.75" x14ac:dyDescent="0.25">
      <c r="A116" s="29">
        <v>1429</v>
      </c>
      <c r="B116" s="29">
        <v>3.6135000000000002</v>
      </c>
      <c r="C116" s="29"/>
      <c r="D116" s="29">
        <v>5.5653750000000004</v>
      </c>
      <c r="E116" s="29"/>
      <c r="F116" s="29">
        <v>3.6135000000000002</v>
      </c>
      <c r="G116" s="29"/>
      <c r="H116" s="29">
        <v>0.34606537889344258</v>
      </c>
      <c r="I116" s="29"/>
      <c r="J116" s="29"/>
      <c r="K116" s="29"/>
      <c r="L116" s="29"/>
      <c r="M116" s="29"/>
      <c r="N116" s="29"/>
      <c r="O116" s="29"/>
      <c r="P116" s="29"/>
      <c r="Q116" s="29"/>
      <c r="R116" s="29"/>
      <c r="S116" s="29"/>
      <c r="T116" s="29"/>
      <c r="U116" s="29"/>
      <c r="V116" s="29"/>
      <c r="W116" s="29"/>
      <c r="X116" s="29"/>
      <c r="Y116" s="29"/>
      <c r="Z116" s="29"/>
      <c r="AA116" s="29"/>
      <c r="AB116" s="29"/>
      <c r="AC116" s="29"/>
    </row>
    <row r="117" spans="1:29" ht="15.75" x14ac:dyDescent="0.25">
      <c r="A117" s="29">
        <v>1430</v>
      </c>
      <c r="B117" s="29">
        <v>3.3945000000000003</v>
      </c>
      <c r="C117" s="29"/>
      <c r="D117" s="29">
        <v>5.5653750000000004</v>
      </c>
      <c r="E117" s="29"/>
      <c r="F117" s="29">
        <v>3.3945000000000003</v>
      </c>
      <c r="G117" s="29"/>
      <c r="H117" s="29">
        <v>0.4092213259016394</v>
      </c>
      <c r="I117" s="29"/>
      <c r="J117" s="29"/>
      <c r="K117" s="29"/>
      <c r="L117" s="29"/>
      <c r="M117" s="29"/>
      <c r="N117" s="29"/>
      <c r="O117" s="29"/>
      <c r="P117" s="29"/>
      <c r="Q117" s="29"/>
      <c r="R117" s="29"/>
      <c r="S117" s="29"/>
      <c r="T117" s="29"/>
      <c r="U117" s="29"/>
      <c r="V117" s="29"/>
      <c r="W117" s="29"/>
      <c r="X117" s="29"/>
      <c r="Y117" s="29"/>
      <c r="Z117" s="29"/>
      <c r="AA117" s="29"/>
      <c r="AB117" s="29"/>
      <c r="AC117" s="29"/>
    </row>
    <row r="118" spans="1:29" ht="15.75" x14ac:dyDescent="0.25">
      <c r="A118" s="29">
        <v>1431</v>
      </c>
      <c r="B118" s="29">
        <v>2.9929999999999999</v>
      </c>
      <c r="C118" s="29"/>
      <c r="D118" s="29">
        <v>5.5653750000000004</v>
      </c>
      <c r="E118" s="29"/>
      <c r="F118" s="29">
        <v>2.9929999999999999</v>
      </c>
      <c r="G118" s="29"/>
      <c r="H118" s="29">
        <v>0.6292840144262295</v>
      </c>
      <c r="I118" s="29"/>
      <c r="J118" s="29"/>
      <c r="K118" s="29"/>
      <c r="L118" s="29"/>
      <c r="M118" s="29"/>
      <c r="N118" s="29"/>
      <c r="O118" s="29"/>
      <c r="P118" s="29"/>
      <c r="Q118" s="29"/>
      <c r="R118" s="29"/>
      <c r="S118" s="29"/>
      <c r="T118" s="29"/>
      <c r="U118" s="29"/>
      <c r="V118" s="29"/>
      <c r="W118" s="29"/>
      <c r="X118" s="29"/>
      <c r="Y118" s="29"/>
      <c r="Z118" s="29"/>
      <c r="AA118" s="29"/>
      <c r="AB118" s="29"/>
      <c r="AC118" s="29"/>
    </row>
    <row r="119" spans="1:29" ht="15.75" x14ac:dyDescent="0.25">
      <c r="A119" s="29">
        <v>1432</v>
      </c>
      <c r="B119" s="29">
        <v>3.1389999999999998</v>
      </c>
      <c r="C119" s="29"/>
      <c r="D119" s="29">
        <v>5.5653750000000004</v>
      </c>
      <c r="E119" s="29"/>
      <c r="F119" s="29">
        <v>3.1389999999999998</v>
      </c>
      <c r="G119" s="29"/>
      <c r="H119" s="29">
        <v>0.70851223381147532</v>
      </c>
      <c r="I119" s="29"/>
      <c r="J119" s="29"/>
      <c r="K119" s="29"/>
      <c r="L119" s="29"/>
      <c r="M119" s="29"/>
      <c r="N119" s="29"/>
      <c r="O119" s="29"/>
      <c r="P119" s="29"/>
      <c r="Q119" s="29"/>
      <c r="R119" s="29"/>
      <c r="S119" s="29"/>
      <c r="T119" s="29"/>
      <c r="U119" s="29"/>
      <c r="V119" s="29"/>
      <c r="W119" s="29"/>
      <c r="X119" s="29"/>
      <c r="Y119" s="29"/>
      <c r="Z119" s="29"/>
      <c r="AA119" s="29"/>
      <c r="AB119" s="29"/>
      <c r="AC119" s="29"/>
    </row>
    <row r="120" spans="1:29" ht="15.75" x14ac:dyDescent="0.25">
      <c r="A120" s="29">
        <v>1433</v>
      </c>
      <c r="B120" s="29">
        <v>3.1025</v>
      </c>
      <c r="C120" s="29"/>
      <c r="D120" s="29">
        <v>5.5653750000000004</v>
      </c>
      <c r="E120" s="29"/>
      <c r="F120" s="29">
        <v>3.1025</v>
      </c>
      <c r="G120" s="29"/>
      <c r="H120" s="29">
        <v>0.46941247540983611</v>
      </c>
      <c r="I120" s="29"/>
      <c r="J120" s="29"/>
      <c r="K120" s="29"/>
      <c r="L120" s="29"/>
      <c r="M120" s="29"/>
      <c r="N120" s="29"/>
      <c r="O120" s="29"/>
      <c r="P120" s="29"/>
      <c r="Q120" s="29"/>
      <c r="R120" s="29"/>
      <c r="S120" s="29"/>
      <c r="T120" s="29"/>
      <c r="U120" s="29"/>
      <c r="V120" s="29"/>
      <c r="W120" s="29"/>
      <c r="X120" s="29"/>
      <c r="Y120" s="29"/>
      <c r="Z120" s="29"/>
      <c r="AA120" s="29"/>
      <c r="AB120" s="29"/>
      <c r="AC120" s="29"/>
    </row>
    <row r="121" spans="1:29" ht="15.75" x14ac:dyDescent="0.25">
      <c r="A121" s="29">
        <v>1434</v>
      </c>
      <c r="B121" s="29">
        <v>3.65</v>
      </c>
      <c r="C121" s="29"/>
      <c r="D121" s="29">
        <v>5.5653750000000004</v>
      </c>
      <c r="E121" s="29"/>
      <c r="F121" s="29">
        <v>3.65</v>
      </c>
      <c r="G121" s="29"/>
      <c r="H121" s="29">
        <v>0.45063928803278686</v>
      </c>
      <c r="I121" s="29"/>
      <c r="J121" s="29"/>
      <c r="K121" s="29"/>
      <c r="L121" s="29"/>
      <c r="M121" s="29"/>
      <c r="N121" s="29"/>
      <c r="O121" s="29"/>
      <c r="P121" s="29"/>
      <c r="Q121" s="29"/>
      <c r="R121" s="29"/>
      <c r="S121" s="29"/>
      <c r="T121" s="29"/>
      <c r="U121" s="29"/>
      <c r="V121" s="29"/>
      <c r="W121" s="29"/>
      <c r="X121" s="29"/>
      <c r="Y121" s="29"/>
      <c r="Z121" s="29"/>
      <c r="AA121" s="29"/>
      <c r="AB121" s="29"/>
      <c r="AC121" s="29"/>
    </row>
    <row r="122" spans="1:29" ht="15.75" x14ac:dyDescent="0.25">
      <c r="A122" s="29">
        <v>1435</v>
      </c>
      <c r="B122" s="29">
        <v>3.7595000000000001</v>
      </c>
      <c r="C122" s="29"/>
      <c r="D122" s="29">
        <v>5.5653750000000004</v>
      </c>
      <c r="E122" s="29"/>
      <c r="F122" s="29">
        <v>3.7595000000000001</v>
      </c>
      <c r="G122" s="29"/>
      <c r="H122" s="29">
        <v>0.50997925278688516</v>
      </c>
      <c r="I122" s="29"/>
      <c r="J122" s="29"/>
      <c r="K122" s="29"/>
      <c r="L122" s="29"/>
      <c r="M122" s="29"/>
      <c r="N122" s="29"/>
      <c r="O122" s="29"/>
      <c r="P122" s="29"/>
      <c r="Q122" s="29"/>
      <c r="R122" s="29"/>
      <c r="S122" s="29"/>
      <c r="T122" s="29"/>
      <c r="U122" s="29"/>
      <c r="V122" s="29"/>
      <c r="W122" s="29"/>
      <c r="X122" s="29"/>
      <c r="Y122" s="29"/>
      <c r="Z122" s="29"/>
      <c r="AA122" s="29"/>
      <c r="AB122" s="29"/>
      <c r="AC122" s="29"/>
    </row>
    <row r="123" spans="1:29" ht="15.75" x14ac:dyDescent="0.25">
      <c r="A123" s="29">
        <v>1436</v>
      </c>
      <c r="B123" s="29">
        <v>3.9420000000000002</v>
      </c>
      <c r="C123" s="29"/>
      <c r="D123" s="29">
        <v>5.5653750000000004</v>
      </c>
      <c r="E123" s="29"/>
      <c r="F123" s="29">
        <v>3.9420000000000002</v>
      </c>
      <c r="G123" s="29"/>
      <c r="H123" s="29">
        <v>0.67121028692622953</v>
      </c>
      <c r="I123" s="29"/>
      <c r="J123" s="29"/>
      <c r="K123" s="29"/>
      <c r="L123" s="29"/>
      <c r="M123" s="29"/>
      <c r="N123" s="29"/>
      <c r="O123" s="29"/>
      <c r="P123" s="29"/>
      <c r="Q123" s="29"/>
      <c r="R123" s="29"/>
      <c r="S123" s="29"/>
      <c r="T123" s="29"/>
      <c r="U123" s="29"/>
      <c r="V123" s="29"/>
      <c r="W123" s="29"/>
      <c r="X123" s="29"/>
      <c r="Y123" s="29"/>
      <c r="Z123" s="29"/>
      <c r="AA123" s="29"/>
      <c r="AB123" s="29"/>
      <c r="AC123" s="29"/>
    </row>
    <row r="124" spans="1:29" ht="15.75" x14ac:dyDescent="0.25">
      <c r="A124" s="29">
        <v>1437</v>
      </c>
      <c r="B124" s="29">
        <v>4.0149999999999997</v>
      </c>
      <c r="C124" s="29"/>
      <c r="D124" s="29">
        <v>5.5653750000000004</v>
      </c>
      <c r="E124" s="29"/>
      <c r="F124" s="29">
        <v>4.0149999999999997</v>
      </c>
      <c r="G124" s="29"/>
      <c r="H124" s="29">
        <v>0.52790125540983601</v>
      </c>
      <c r="I124" s="29"/>
      <c r="J124" s="29"/>
      <c r="K124" s="29"/>
      <c r="L124" s="29"/>
      <c r="M124" s="29"/>
      <c r="N124" s="29"/>
      <c r="O124" s="29"/>
      <c r="P124" s="29"/>
      <c r="Q124" s="29"/>
      <c r="R124" s="29"/>
      <c r="S124" s="29"/>
      <c r="T124" s="29"/>
      <c r="U124" s="29"/>
      <c r="V124" s="29"/>
      <c r="W124" s="29"/>
      <c r="X124" s="29"/>
      <c r="Y124" s="29"/>
      <c r="Z124" s="29"/>
      <c r="AA124" s="29"/>
      <c r="AB124" s="29"/>
      <c r="AC124" s="29"/>
    </row>
    <row r="125" spans="1:29" ht="15.75" x14ac:dyDescent="0.25">
      <c r="A125" s="29">
        <v>1438</v>
      </c>
      <c r="B125" s="29">
        <v>3.7959999999999998</v>
      </c>
      <c r="C125" s="29"/>
      <c r="D125" s="29">
        <v>5.5653750000000004</v>
      </c>
      <c r="E125" s="29"/>
      <c r="F125" s="29">
        <v>3.7959999999999998</v>
      </c>
      <c r="G125" s="29"/>
      <c r="H125" s="29">
        <v>0.47577670040983611</v>
      </c>
      <c r="I125" s="29"/>
      <c r="J125" s="29"/>
      <c r="K125" s="29"/>
      <c r="L125" s="29"/>
      <c r="M125" s="29"/>
      <c r="N125" s="29"/>
      <c r="O125" s="29"/>
      <c r="P125" s="29"/>
      <c r="Q125" s="29"/>
      <c r="R125" s="29"/>
      <c r="S125" s="29"/>
      <c r="T125" s="29"/>
      <c r="U125" s="29"/>
      <c r="V125" s="29"/>
      <c r="W125" s="29"/>
      <c r="X125" s="29"/>
      <c r="Y125" s="29"/>
      <c r="Z125" s="29"/>
      <c r="AA125" s="29"/>
      <c r="AB125" s="29"/>
      <c r="AC125" s="29"/>
    </row>
    <row r="126" spans="1:29" ht="15.75" x14ac:dyDescent="0.25">
      <c r="A126" s="29">
        <v>1439</v>
      </c>
      <c r="B126" s="29">
        <v>4.234</v>
      </c>
      <c r="C126" s="29"/>
      <c r="D126" s="29">
        <v>5.5653750000000004</v>
      </c>
      <c r="E126" s="29"/>
      <c r="F126" s="29">
        <v>4.234</v>
      </c>
      <c r="G126" s="29"/>
      <c r="H126" s="29">
        <v>0.63494972692622953</v>
      </c>
      <c r="I126" s="29"/>
      <c r="J126" s="29"/>
      <c r="K126" s="29"/>
      <c r="L126" s="29"/>
      <c r="M126" s="29"/>
      <c r="N126" s="29"/>
      <c r="O126" s="29"/>
      <c r="P126" s="29"/>
      <c r="Q126" s="29"/>
      <c r="R126" s="29"/>
      <c r="S126" s="29"/>
      <c r="T126" s="29"/>
      <c r="U126" s="29"/>
      <c r="V126" s="29"/>
      <c r="W126" s="29"/>
      <c r="X126" s="29"/>
      <c r="Y126" s="29"/>
      <c r="Z126" s="29"/>
      <c r="AA126" s="29"/>
      <c r="AB126" s="29"/>
      <c r="AC126" s="29"/>
    </row>
    <row r="127" spans="1:29" ht="15.75" x14ac:dyDescent="0.25">
      <c r="A127" s="29">
        <v>1440</v>
      </c>
      <c r="B127" s="29">
        <v>4.3070000000000004</v>
      </c>
      <c r="C127" s="29"/>
      <c r="D127" s="29">
        <v>5.5653750000000004</v>
      </c>
      <c r="E127" s="29"/>
      <c r="F127" s="29">
        <v>4.3070000000000004</v>
      </c>
      <c r="G127" s="29"/>
      <c r="H127" s="29">
        <v>0.70696253655737684</v>
      </c>
      <c r="I127" s="29"/>
      <c r="J127" s="29"/>
      <c r="K127" s="29"/>
      <c r="L127" s="29"/>
      <c r="M127" s="29"/>
      <c r="N127" s="29"/>
      <c r="O127" s="29"/>
      <c r="P127" s="29"/>
      <c r="Q127" s="29"/>
      <c r="R127" s="29"/>
      <c r="S127" s="29"/>
      <c r="T127" s="29"/>
      <c r="U127" s="29"/>
      <c r="V127" s="29"/>
      <c r="W127" s="29"/>
      <c r="X127" s="29"/>
      <c r="Y127" s="29"/>
      <c r="Z127" s="29"/>
      <c r="AA127" s="29"/>
      <c r="AB127" s="29"/>
      <c r="AC127" s="29"/>
    </row>
    <row r="128" spans="1:29" ht="15.75" x14ac:dyDescent="0.25">
      <c r="A128" s="29">
        <v>1441</v>
      </c>
      <c r="B128" s="29">
        <v>3.2850000000000001</v>
      </c>
      <c r="C128" s="29"/>
      <c r="D128" s="29">
        <v>5.5653750000000004</v>
      </c>
      <c r="E128" s="29"/>
      <c r="F128" s="29">
        <v>3.2850000000000001</v>
      </c>
      <c r="G128" s="29"/>
      <c r="H128" s="29">
        <v>0.77893583749999995</v>
      </c>
      <c r="I128" s="29"/>
      <c r="J128" s="29"/>
      <c r="K128" s="29"/>
      <c r="L128" s="29"/>
      <c r="M128" s="29"/>
      <c r="N128" s="29"/>
      <c r="O128" s="29"/>
      <c r="P128" s="29"/>
      <c r="Q128" s="29"/>
      <c r="R128" s="29"/>
      <c r="S128" s="29"/>
      <c r="T128" s="29"/>
      <c r="U128" s="29"/>
      <c r="V128" s="29"/>
      <c r="W128" s="29"/>
      <c r="X128" s="29"/>
      <c r="Y128" s="29"/>
      <c r="Z128" s="29"/>
      <c r="AA128" s="29"/>
      <c r="AB128" s="29"/>
      <c r="AC128" s="29"/>
    </row>
    <row r="129" spans="1:29" ht="15.75" x14ac:dyDescent="0.25">
      <c r="A129" s="29">
        <v>1442</v>
      </c>
      <c r="B129" s="29">
        <v>4.2704999999999993</v>
      </c>
      <c r="C129" s="29"/>
      <c r="D129" s="29">
        <v>5.5653750000000004</v>
      </c>
      <c r="E129" s="29"/>
      <c r="F129" s="29">
        <v>4.2704999999999993</v>
      </c>
      <c r="G129" s="29"/>
      <c r="H129" s="29">
        <v>0.80318789344262287</v>
      </c>
      <c r="I129" s="29"/>
      <c r="J129" s="29"/>
      <c r="K129" s="29"/>
      <c r="L129" s="29"/>
      <c r="M129" s="29"/>
      <c r="N129" s="29"/>
      <c r="O129" s="29"/>
      <c r="P129" s="29"/>
      <c r="Q129" s="29"/>
      <c r="R129" s="29"/>
      <c r="S129" s="29"/>
      <c r="T129" s="29"/>
      <c r="U129" s="29"/>
      <c r="V129" s="29"/>
      <c r="W129" s="29"/>
      <c r="X129" s="29"/>
      <c r="Y129" s="29"/>
      <c r="Z129" s="29"/>
      <c r="AA129" s="29"/>
      <c r="AB129" s="29"/>
      <c r="AC129" s="29"/>
    </row>
    <row r="130" spans="1:29" ht="15.75" x14ac:dyDescent="0.25">
      <c r="A130" s="29">
        <v>1443</v>
      </c>
      <c r="B130" s="29">
        <v>3.9784999999999999</v>
      </c>
      <c r="C130" s="29"/>
      <c r="D130" s="29">
        <v>5.5653750000000004</v>
      </c>
      <c r="E130" s="29"/>
      <c r="F130" s="29">
        <v>3.9784999999999999</v>
      </c>
      <c r="G130" s="29"/>
      <c r="H130" s="29">
        <v>0.40284413114754103</v>
      </c>
      <c r="I130" s="29"/>
      <c r="J130" s="29"/>
      <c r="K130" s="29"/>
      <c r="L130" s="29"/>
      <c r="M130" s="29"/>
      <c r="N130" s="29"/>
      <c r="O130" s="29"/>
      <c r="P130" s="29"/>
      <c r="Q130" s="29"/>
      <c r="R130" s="29"/>
      <c r="S130" s="29"/>
      <c r="T130" s="29"/>
      <c r="U130" s="29"/>
      <c r="V130" s="29"/>
      <c r="W130" s="29"/>
      <c r="X130" s="29"/>
      <c r="Y130" s="29"/>
      <c r="Z130" s="29"/>
      <c r="AA130" s="29"/>
      <c r="AB130" s="29"/>
      <c r="AC130" s="29"/>
    </row>
    <row r="131" spans="1:29" ht="15.75" x14ac:dyDescent="0.25">
      <c r="A131" s="29">
        <v>1444</v>
      </c>
      <c r="B131" s="29">
        <v>3.9420000000000002</v>
      </c>
      <c r="C131" s="29"/>
      <c r="D131" s="29">
        <v>5.5653750000000004</v>
      </c>
      <c r="E131" s="29"/>
      <c r="F131" s="29">
        <v>3.9420000000000002</v>
      </c>
      <c r="G131" s="29"/>
      <c r="H131" s="29">
        <v>0.48215900065573758</v>
      </c>
      <c r="I131" s="29"/>
      <c r="J131" s="29"/>
      <c r="K131" s="29"/>
      <c r="L131" s="29"/>
      <c r="M131" s="29"/>
      <c r="N131" s="29"/>
      <c r="O131" s="29"/>
      <c r="P131" s="29"/>
      <c r="Q131" s="29"/>
      <c r="R131" s="29"/>
      <c r="S131" s="29"/>
      <c r="T131" s="29"/>
      <c r="U131" s="29"/>
      <c r="V131" s="29"/>
      <c r="W131" s="29"/>
      <c r="X131" s="29"/>
      <c r="Y131" s="29"/>
      <c r="Z131" s="29"/>
      <c r="AA131" s="29"/>
      <c r="AB131" s="29"/>
      <c r="AC131" s="29"/>
    </row>
    <row r="132" spans="1:29" ht="15.75" x14ac:dyDescent="0.25">
      <c r="A132" s="29">
        <v>1445</v>
      </c>
      <c r="B132" s="29">
        <v>4.1609999999999996</v>
      </c>
      <c r="C132" s="29"/>
      <c r="D132" s="29">
        <v>5.5653750000000004</v>
      </c>
      <c r="E132" s="29"/>
      <c r="F132" s="29">
        <v>4.1609999999999996</v>
      </c>
      <c r="G132" s="29"/>
      <c r="H132" s="29">
        <v>0.40787990602459012</v>
      </c>
      <c r="I132" s="29"/>
      <c r="J132" s="29"/>
      <c r="K132" s="29"/>
      <c r="L132" s="29"/>
      <c r="M132" s="29"/>
      <c r="N132" s="29"/>
      <c r="O132" s="29"/>
      <c r="P132" s="29"/>
      <c r="Q132" s="29"/>
      <c r="R132" s="29"/>
      <c r="S132" s="29"/>
      <c r="T132" s="29"/>
      <c r="U132" s="29"/>
      <c r="V132" s="29"/>
      <c r="W132" s="29"/>
      <c r="X132" s="29"/>
      <c r="Y132" s="29"/>
      <c r="Z132" s="29"/>
      <c r="AA132" s="29"/>
      <c r="AB132" s="29"/>
      <c r="AC132" s="29"/>
    </row>
    <row r="133" spans="1:29" ht="15.75" x14ac:dyDescent="0.25">
      <c r="A133" s="29">
        <v>1446</v>
      </c>
      <c r="B133" s="29">
        <v>4.38</v>
      </c>
      <c r="C133" s="29"/>
      <c r="D133" s="29">
        <v>5.5653750000000004</v>
      </c>
      <c r="E133" s="29"/>
      <c r="F133" s="29">
        <v>4.38</v>
      </c>
      <c r="G133" s="29"/>
      <c r="H133" s="29">
        <v>0.37615191602459019</v>
      </c>
      <c r="I133" s="29"/>
      <c r="J133" s="29"/>
      <c r="K133" s="29"/>
      <c r="L133" s="29"/>
      <c r="M133" s="29"/>
      <c r="N133" s="29"/>
      <c r="O133" s="29"/>
      <c r="P133" s="29"/>
      <c r="Q133" s="29"/>
      <c r="R133" s="29"/>
      <c r="S133" s="29"/>
      <c r="T133" s="29"/>
      <c r="U133" s="29"/>
      <c r="V133" s="29"/>
      <c r="W133" s="29"/>
      <c r="X133" s="29"/>
      <c r="Y133" s="29"/>
      <c r="Z133" s="29"/>
      <c r="AA133" s="29"/>
      <c r="AB133" s="29"/>
      <c r="AC133" s="29"/>
    </row>
    <row r="134" spans="1:29" ht="15.75" x14ac:dyDescent="0.25">
      <c r="A134" s="29">
        <v>1447</v>
      </c>
      <c r="B134" s="29">
        <v>4.0149999999999997</v>
      </c>
      <c r="C134" s="29"/>
      <c r="D134" s="29">
        <v>5.5653750000000004</v>
      </c>
      <c r="E134" s="29"/>
      <c r="F134" s="29">
        <v>4.0149999999999997</v>
      </c>
      <c r="G134" s="29"/>
      <c r="H134" s="29">
        <v>0.48689984803278685</v>
      </c>
      <c r="I134" s="29"/>
      <c r="J134" s="29"/>
      <c r="K134" s="29"/>
      <c r="L134" s="29"/>
      <c r="M134" s="29"/>
      <c r="N134" s="29"/>
      <c r="O134" s="29"/>
      <c r="P134" s="29"/>
      <c r="Q134" s="29"/>
      <c r="R134" s="29"/>
      <c r="S134" s="29"/>
      <c r="T134" s="29"/>
      <c r="U134" s="29"/>
      <c r="V134" s="29"/>
      <c r="W134" s="29"/>
      <c r="X134" s="29"/>
      <c r="Y134" s="29"/>
      <c r="Z134" s="29"/>
      <c r="AA134" s="29"/>
      <c r="AB134" s="29"/>
      <c r="AC134" s="29"/>
    </row>
    <row r="135" spans="1:29" ht="15.75" x14ac:dyDescent="0.25">
      <c r="A135" s="29">
        <v>1448</v>
      </c>
      <c r="B135" s="29">
        <v>4.38</v>
      </c>
      <c r="C135" s="29"/>
      <c r="D135" s="29">
        <v>5.5653750000000004</v>
      </c>
      <c r="E135" s="29"/>
      <c r="F135" s="29">
        <v>4.38</v>
      </c>
      <c r="G135" s="29"/>
      <c r="H135" s="29">
        <v>0.50948253278688527</v>
      </c>
      <c r="I135" s="29"/>
      <c r="J135" s="29"/>
      <c r="K135" s="29"/>
      <c r="L135" s="29"/>
      <c r="M135" s="29"/>
      <c r="N135" s="29"/>
      <c r="O135" s="29"/>
      <c r="P135" s="29"/>
      <c r="Q135" s="29"/>
      <c r="R135" s="29"/>
      <c r="S135" s="29"/>
      <c r="T135" s="29"/>
      <c r="U135" s="29"/>
      <c r="V135" s="29"/>
      <c r="W135" s="29"/>
      <c r="X135" s="29"/>
      <c r="Y135" s="29"/>
      <c r="Z135" s="29"/>
      <c r="AA135" s="29"/>
      <c r="AB135" s="29"/>
      <c r="AC135" s="29"/>
    </row>
    <row r="136" spans="1:29" ht="15.75" x14ac:dyDescent="0.25">
      <c r="A136" s="29">
        <v>1449</v>
      </c>
      <c r="B136" s="29">
        <v>4.38</v>
      </c>
      <c r="C136" s="29"/>
      <c r="D136" s="29">
        <v>5.5653750000000004</v>
      </c>
      <c r="E136" s="29"/>
      <c r="F136" s="29">
        <v>4.38</v>
      </c>
      <c r="G136" s="29"/>
      <c r="H136" s="29">
        <v>0.48586849999999993</v>
      </c>
      <c r="I136" s="29"/>
      <c r="J136" s="29"/>
      <c r="K136" s="29"/>
      <c r="L136" s="29"/>
      <c r="M136" s="29"/>
      <c r="N136" s="29"/>
      <c r="O136" s="29"/>
      <c r="P136" s="29"/>
      <c r="Q136" s="29"/>
      <c r="R136" s="29"/>
      <c r="S136" s="29"/>
      <c r="T136" s="29"/>
      <c r="U136" s="29"/>
      <c r="V136" s="29"/>
      <c r="W136" s="29"/>
      <c r="X136" s="29"/>
      <c r="Y136" s="29"/>
      <c r="Z136" s="29"/>
      <c r="AA136" s="29"/>
      <c r="AB136" s="29"/>
      <c r="AC136" s="29"/>
    </row>
    <row r="137" spans="1:29" ht="15.75" x14ac:dyDescent="0.25">
      <c r="A137" s="29">
        <v>1450</v>
      </c>
      <c r="B137" s="29">
        <v>3.5404999999999998</v>
      </c>
      <c r="C137" s="29"/>
      <c r="D137" s="29">
        <v>5.5653750000000004</v>
      </c>
      <c r="E137" s="29"/>
      <c r="F137" s="29">
        <v>3.5404999999999998</v>
      </c>
      <c r="G137" s="29"/>
      <c r="H137" s="29">
        <v>0.45743814303278696</v>
      </c>
      <c r="I137" s="29"/>
      <c r="J137" s="29"/>
      <c r="K137" s="29"/>
      <c r="L137" s="29"/>
      <c r="M137" s="29"/>
      <c r="N137" s="29"/>
      <c r="O137" s="29"/>
      <c r="P137" s="29"/>
      <c r="Q137" s="29"/>
      <c r="R137" s="29"/>
      <c r="S137" s="29"/>
      <c r="T137" s="29"/>
      <c r="U137" s="29"/>
      <c r="V137" s="29"/>
      <c r="W137" s="29"/>
      <c r="X137" s="29"/>
      <c r="Y137" s="29"/>
      <c r="Z137" s="29"/>
      <c r="AA137" s="29"/>
      <c r="AB137" s="29"/>
      <c r="AC137" s="29"/>
    </row>
    <row r="138" spans="1:29" ht="15.75" x14ac:dyDescent="0.25">
      <c r="A138" s="29">
        <v>1451</v>
      </c>
      <c r="B138" s="29">
        <v>3.504</v>
      </c>
      <c r="C138" s="29"/>
      <c r="D138" s="29">
        <v>5.5653750000000004</v>
      </c>
      <c r="E138" s="29"/>
      <c r="F138" s="29">
        <v>3.504</v>
      </c>
      <c r="G138" s="29"/>
      <c r="H138" s="29">
        <v>0.50429013249999999</v>
      </c>
      <c r="I138" s="29"/>
      <c r="J138" s="29"/>
      <c r="K138" s="29"/>
      <c r="L138" s="29"/>
      <c r="M138" s="29"/>
      <c r="N138" s="29"/>
      <c r="O138" s="29"/>
      <c r="P138" s="29"/>
      <c r="Q138" s="29"/>
      <c r="R138" s="29"/>
      <c r="S138" s="29"/>
      <c r="T138" s="29"/>
      <c r="U138" s="29"/>
      <c r="V138" s="29"/>
      <c r="W138" s="29"/>
      <c r="X138" s="29"/>
      <c r="Y138" s="29"/>
      <c r="Z138" s="29"/>
      <c r="AA138" s="29"/>
      <c r="AB138" s="29"/>
      <c r="AC138" s="29"/>
    </row>
    <row r="139" spans="1:29" ht="15.75" x14ac:dyDescent="0.25">
      <c r="A139" s="29">
        <v>1452</v>
      </c>
      <c r="B139" s="29">
        <v>3.504</v>
      </c>
      <c r="C139" s="29"/>
      <c r="D139" s="29">
        <v>5.5653750000000004</v>
      </c>
      <c r="E139" s="29"/>
      <c r="F139" s="29">
        <v>3.8</v>
      </c>
      <c r="G139" s="29"/>
      <c r="H139" s="29">
        <v>0.54078237766393433</v>
      </c>
      <c r="I139" s="29"/>
      <c r="J139" s="29"/>
      <c r="K139" s="29"/>
      <c r="L139" s="29"/>
      <c r="M139" s="29"/>
      <c r="N139" s="29"/>
      <c r="O139" s="29"/>
      <c r="P139" s="29"/>
      <c r="Q139" s="29"/>
      <c r="R139" s="29"/>
      <c r="S139" s="29"/>
      <c r="T139" s="29"/>
      <c r="U139" s="29"/>
      <c r="V139" s="29"/>
      <c r="W139" s="29"/>
      <c r="X139" s="29"/>
      <c r="Y139" s="29"/>
      <c r="Z139" s="29"/>
      <c r="AA139" s="29"/>
      <c r="AB139" s="29"/>
      <c r="AC139" s="29"/>
    </row>
    <row r="140" spans="1:29" ht="15.75" x14ac:dyDescent="0.25">
      <c r="A140" s="29">
        <v>1453</v>
      </c>
      <c r="B140" s="29">
        <v>4.2704999999999993</v>
      </c>
      <c r="C140" s="29"/>
      <c r="D140" s="29">
        <v>5.5653750000000004</v>
      </c>
      <c r="E140" s="29"/>
      <c r="F140" s="29">
        <v>4.2704999999999993</v>
      </c>
      <c r="G140" s="29"/>
      <c r="H140" s="29">
        <v>0.5421237975409835</v>
      </c>
      <c r="I140" s="29"/>
      <c r="J140" s="29"/>
      <c r="K140" s="29"/>
      <c r="L140" s="29"/>
      <c r="M140" s="29"/>
      <c r="N140" s="29"/>
      <c r="O140" s="29"/>
      <c r="P140" s="29"/>
      <c r="Q140" s="29"/>
      <c r="R140" s="29"/>
      <c r="S140" s="29"/>
      <c r="T140" s="29"/>
      <c r="U140" s="29"/>
      <c r="V140" s="29"/>
      <c r="W140" s="29"/>
      <c r="X140" s="29"/>
      <c r="Y140" s="29"/>
      <c r="Z140" s="29"/>
      <c r="AA140" s="29"/>
      <c r="AB140" s="29"/>
      <c r="AC140" s="29"/>
    </row>
    <row r="141" spans="1:29" ht="15.75" x14ac:dyDescent="0.25">
      <c r="A141" s="29">
        <v>1454</v>
      </c>
      <c r="B141" s="29">
        <v>2.92</v>
      </c>
      <c r="C141" s="29"/>
      <c r="D141" s="29">
        <v>5.5653750000000004</v>
      </c>
      <c r="E141" s="29"/>
      <c r="F141" s="29">
        <v>2.92</v>
      </c>
      <c r="G141" s="29"/>
      <c r="H141" s="29">
        <v>0.5054466827868852</v>
      </c>
      <c r="I141" s="29"/>
      <c r="J141" s="29"/>
      <c r="K141" s="29"/>
      <c r="L141" s="29"/>
      <c r="M141" s="29"/>
      <c r="N141" s="29"/>
      <c r="O141" s="29"/>
      <c r="P141" s="29"/>
      <c r="Q141" s="29"/>
      <c r="R141" s="29"/>
      <c r="S141" s="29"/>
      <c r="T141" s="29"/>
      <c r="U141" s="29"/>
      <c r="V141" s="29"/>
      <c r="W141" s="29"/>
      <c r="X141" s="29"/>
      <c r="Y141" s="29"/>
      <c r="Z141" s="29"/>
      <c r="AA141" s="29"/>
      <c r="AB141" s="29"/>
      <c r="AC141" s="29"/>
    </row>
    <row r="142" spans="1:29" ht="15.75" x14ac:dyDescent="0.25">
      <c r="A142" s="29">
        <v>1455</v>
      </c>
      <c r="B142" s="29">
        <v>2.92</v>
      </c>
      <c r="C142" s="29"/>
      <c r="D142" s="29">
        <v>5.5653750000000004</v>
      </c>
      <c r="E142" s="29"/>
      <c r="F142" s="29">
        <v>2.92</v>
      </c>
      <c r="G142" s="29"/>
      <c r="H142" s="29">
        <v>0.54276670491803281</v>
      </c>
      <c r="I142" s="29"/>
      <c r="J142" s="29"/>
      <c r="K142" s="29"/>
      <c r="L142" s="29"/>
      <c r="M142" s="29"/>
      <c r="N142" s="29"/>
      <c r="O142" s="29"/>
      <c r="P142" s="29"/>
      <c r="Q142" s="29"/>
      <c r="R142" s="29"/>
      <c r="S142" s="29"/>
      <c r="T142" s="29"/>
      <c r="U142" s="29"/>
      <c r="V142" s="29"/>
      <c r="W142" s="29"/>
      <c r="X142" s="29"/>
      <c r="Y142" s="29"/>
      <c r="Z142" s="29"/>
      <c r="AA142" s="29"/>
      <c r="AB142" s="29"/>
      <c r="AC142" s="29"/>
    </row>
    <row r="143" spans="1:29" ht="15.75" x14ac:dyDescent="0.25">
      <c r="A143" s="29">
        <v>1456</v>
      </c>
      <c r="B143" s="29">
        <v>3.5404999999999998</v>
      </c>
      <c r="C143" s="29"/>
      <c r="D143" s="29">
        <v>5.5653750000000004</v>
      </c>
      <c r="E143" s="29"/>
      <c r="F143" s="29">
        <v>3.5404999999999998</v>
      </c>
      <c r="G143" s="29"/>
      <c r="H143" s="29">
        <v>0.74653076844262301</v>
      </c>
      <c r="I143" s="29"/>
      <c r="J143" s="29"/>
      <c r="K143" s="29"/>
      <c r="L143" s="29"/>
      <c r="M143" s="29"/>
      <c r="N143" s="29"/>
      <c r="O143" s="29"/>
      <c r="P143" s="29"/>
      <c r="Q143" s="29"/>
      <c r="R143" s="29"/>
      <c r="S143" s="29"/>
      <c r="T143" s="29"/>
      <c r="U143" s="29"/>
      <c r="V143" s="29"/>
      <c r="W143" s="29"/>
      <c r="X143" s="29"/>
      <c r="Y143" s="29"/>
      <c r="Z143" s="29"/>
      <c r="AA143" s="29"/>
      <c r="AB143" s="29"/>
      <c r="AC143" s="29"/>
    </row>
    <row r="144" spans="1:29" ht="15.75" x14ac:dyDescent="0.25">
      <c r="A144" s="29">
        <v>1457</v>
      </c>
      <c r="B144" s="29"/>
      <c r="C144" s="29"/>
      <c r="D144" s="29">
        <v>5.5653750000000004</v>
      </c>
      <c r="E144" s="29"/>
      <c r="F144" s="29">
        <v>3.6</v>
      </c>
      <c r="G144" s="29"/>
      <c r="H144" s="29">
        <v>0.70284652131147529</v>
      </c>
      <c r="I144" s="29"/>
      <c r="J144" s="29"/>
      <c r="K144" s="29"/>
      <c r="L144" s="29"/>
      <c r="M144" s="29"/>
      <c r="N144" s="29"/>
      <c r="O144" s="29"/>
      <c r="P144" s="29"/>
      <c r="Q144" s="29"/>
      <c r="R144" s="29"/>
      <c r="S144" s="29"/>
      <c r="T144" s="29"/>
      <c r="U144" s="29"/>
      <c r="V144" s="29"/>
      <c r="W144" s="29"/>
      <c r="X144" s="29"/>
      <c r="Y144" s="29"/>
      <c r="Z144" s="29"/>
      <c r="AA144" s="29"/>
      <c r="AB144" s="29"/>
      <c r="AC144" s="29"/>
    </row>
    <row r="145" spans="1:29" ht="15.75" x14ac:dyDescent="0.25">
      <c r="A145" s="29">
        <v>1458</v>
      </c>
      <c r="B145" s="29">
        <v>3.65</v>
      </c>
      <c r="C145" s="29"/>
      <c r="D145" s="29">
        <v>5.5653750000000004</v>
      </c>
      <c r="E145" s="29"/>
      <c r="F145" s="29">
        <v>3.65</v>
      </c>
      <c r="G145" s="29"/>
      <c r="H145" s="29">
        <v>0.5092626650409835</v>
      </c>
      <c r="I145" s="29"/>
      <c r="J145" s="29"/>
      <c r="K145" s="29"/>
      <c r="L145" s="29"/>
      <c r="M145" s="29"/>
      <c r="N145" s="29"/>
      <c r="O145" s="29"/>
      <c r="P145" s="29"/>
      <c r="Q145" s="29"/>
      <c r="R145" s="29"/>
      <c r="S145" s="29"/>
      <c r="T145" s="29"/>
      <c r="U145" s="29"/>
      <c r="V145" s="29"/>
      <c r="W145" s="29"/>
      <c r="X145" s="29"/>
      <c r="Y145" s="29"/>
      <c r="Z145" s="29"/>
      <c r="AA145" s="29"/>
      <c r="AB145" s="29"/>
      <c r="AC145" s="29"/>
    </row>
    <row r="146" spans="1:29" ht="15.75" x14ac:dyDescent="0.25">
      <c r="A146" s="29">
        <v>1459</v>
      </c>
      <c r="B146" s="29">
        <v>3.6864999999999997</v>
      </c>
      <c r="C146" s="29"/>
      <c r="D146" s="29">
        <v>5.5653750000000004</v>
      </c>
      <c r="E146" s="29"/>
      <c r="F146" s="29">
        <v>3.6864999999999997</v>
      </c>
      <c r="G146" s="29"/>
      <c r="H146" s="29">
        <v>0.38068448602459015</v>
      </c>
      <c r="I146" s="29"/>
      <c r="J146" s="29"/>
      <c r="K146" s="29"/>
      <c r="L146" s="29"/>
      <c r="M146" s="29"/>
      <c r="N146" s="29"/>
      <c r="O146" s="29"/>
      <c r="P146" s="29"/>
      <c r="Q146" s="29"/>
      <c r="R146" s="29"/>
      <c r="S146" s="29"/>
      <c r="T146" s="29"/>
      <c r="U146" s="29"/>
      <c r="V146" s="29"/>
      <c r="W146" s="29"/>
      <c r="X146" s="29"/>
      <c r="Y146" s="29"/>
      <c r="Z146" s="29"/>
      <c r="AA146" s="29"/>
      <c r="AB146" s="29"/>
      <c r="AC146" s="29"/>
    </row>
    <row r="147" spans="1:29" ht="15.75" x14ac:dyDescent="0.25">
      <c r="A147" s="29">
        <v>1460</v>
      </c>
      <c r="B147" s="29">
        <v>3.65</v>
      </c>
      <c r="C147" s="29"/>
      <c r="D147" s="29">
        <v>5.5653750000000004</v>
      </c>
      <c r="E147" s="29"/>
      <c r="F147" s="29">
        <v>3.65</v>
      </c>
      <c r="G147" s="29"/>
      <c r="H147" s="29">
        <v>0.35647193877049177</v>
      </c>
      <c r="I147" s="29"/>
      <c r="J147" s="29"/>
      <c r="K147" s="29"/>
      <c r="L147" s="29"/>
      <c r="M147" s="29"/>
      <c r="N147" s="29"/>
      <c r="O147" s="29"/>
      <c r="P147" s="29"/>
      <c r="Q147" s="29"/>
      <c r="R147" s="29"/>
      <c r="S147" s="29"/>
      <c r="T147" s="29"/>
      <c r="U147" s="29"/>
      <c r="V147" s="29"/>
      <c r="W147" s="29"/>
      <c r="X147" s="29"/>
      <c r="Y147" s="29"/>
      <c r="Z147" s="29"/>
      <c r="AA147" s="29"/>
      <c r="AB147" s="29"/>
      <c r="AC147" s="29"/>
    </row>
    <row r="148" spans="1:29" ht="15.75" x14ac:dyDescent="0.25">
      <c r="A148" s="29">
        <v>1461</v>
      </c>
      <c r="B148" s="29">
        <v>3.577</v>
      </c>
      <c r="C148" s="29"/>
      <c r="D148" s="29">
        <v>5.5653750000000004</v>
      </c>
      <c r="E148" s="29"/>
      <c r="F148" s="29">
        <v>3.577</v>
      </c>
      <c r="G148" s="29"/>
      <c r="H148" s="29">
        <v>0.35533879627049181</v>
      </c>
      <c r="I148" s="29"/>
      <c r="J148" s="29"/>
      <c r="K148" s="29"/>
      <c r="L148" s="29"/>
      <c r="M148" s="29"/>
      <c r="N148" s="29"/>
      <c r="O148" s="29"/>
      <c r="P148" s="29"/>
      <c r="Q148" s="29"/>
      <c r="R148" s="29"/>
      <c r="S148" s="29"/>
      <c r="T148" s="29"/>
      <c r="U148" s="29"/>
      <c r="V148" s="29"/>
      <c r="W148" s="29"/>
      <c r="X148" s="29"/>
      <c r="Y148" s="29"/>
      <c r="Z148" s="29"/>
      <c r="AA148" s="29"/>
      <c r="AB148" s="29"/>
      <c r="AC148" s="29"/>
    </row>
    <row r="149" spans="1:29" ht="15.75" x14ac:dyDescent="0.25">
      <c r="A149" s="29">
        <v>1462</v>
      </c>
      <c r="B149" s="29">
        <v>3.2850000000000001</v>
      </c>
      <c r="C149" s="29"/>
      <c r="D149" s="29">
        <v>5.5653750000000004</v>
      </c>
      <c r="E149" s="29"/>
      <c r="F149" s="29">
        <v>3.2850000000000001</v>
      </c>
      <c r="G149" s="29"/>
      <c r="H149" s="29">
        <v>0.36801164114754092</v>
      </c>
      <c r="I149" s="29"/>
      <c r="J149" s="29"/>
      <c r="K149" s="29"/>
      <c r="L149" s="29"/>
      <c r="M149" s="29"/>
      <c r="N149" s="29"/>
      <c r="O149" s="29"/>
      <c r="P149" s="29"/>
      <c r="Q149" s="29"/>
      <c r="R149" s="29"/>
      <c r="S149" s="29"/>
      <c r="T149" s="29"/>
      <c r="U149" s="29"/>
      <c r="V149" s="29"/>
      <c r="W149" s="29"/>
      <c r="X149" s="29"/>
      <c r="Y149" s="29"/>
      <c r="Z149" s="29"/>
      <c r="AA149" s="29"/>
      <c r="AB149" s="29"/>
      <c r="AC149" s="29"/>
    </row>
    <row r="150" spans="1:29" ht="15.75" x14ac:dyDescent="0.25">
      <c r="A150" s="29">
        <v>1463</v>
      </c>
      <c r="B150" s="29">
        <v>3.8325</v>
      </c>
      <c r="C150" s="29"/>
      <c r="D150" s="29">
        <v>5.5653750000000004</v>
      </c>
      <c r="E150" s="29"/>
      <c r="F150" s="29">
        <v>3.8325</v>
      </c>
      <c r="G150" s="29"/>
      <c r="H150" s="29">
        <v>0.50276384303278687</v>
      </c>
      <c r="I150" s="29"/>
      <c r="J150" s="29"/>
      <c r="K150" s="29"/>
      <c r="L150" s="29"/>
      <c r="M150" s="29"/>
      <c r="N150" s="29"/>
      <c r="O150" s="29"/>
      <c r="P150" s="29"/>
      <c r="Q150" s="29"/>
      <c r="R150" s="29"/>
      <c r="S150" s="29"/>
      <c r="T150" s="29"/>
      <c r="U150" s="29"/>
      <c r="V150" s="29"/>
      <c r="W150" s="29"/>
      <c r="X150" s="29"/>
      <c r="Y150" s="29"/>
      <c r="Z150" s="29"/>
      <c r="AA150" s="29"/>
      <c r="AB150" s="29"/>
      <c r="AC150" s="29"/>
    </row>
    <row r="151" spans="1:29" ht="15.75" x14ac:dyDescent="0.25">
      <c r="A151" s="29">
        <v>1464</v>
      </c>
      <c r="B151" s="29">
        <v>3.3945000000000003</v>
      </c>
      <c r="C151" s="29"/>
      <c r="D151" s="29">
        <v>5.5653750000000004</v>
      </c>
      <c r="E151" s="29"/>
      <c r="F151" s="29">
        <v>3.3945000000000003</v>
      </c>
      <c r="G151" s="29"/>
      <c r="H151" s="29">
        <v>0.63785243442622952</v>
      </c>
      <c r="I151" s="29"/>
      <c r="J151" s="29"/>
      <c r="K151" s="29"/>
      <c r="L151" s="29"/>
      <c r="M151" s="29"/>
      <c r="N151" s="29"/>
      <c r="O151" s="29"/>
      <c r="P151" s="29"/>
      <c r="Q151" s="29"/>
      <c r="R151" s="29"/>
      <c r="S151" s="29"/>
      <c r="T151" s="29"/>
      <c r="U151" s="29"/>
      <c r="V151" s="29"/>
      <c r="W151" s="29"/>
      <c r="X151" s="29"/>
      <c r="Y151" s="29"/>
      <c r="Z151" s="29"/>
      <c r="AA151" s="29"/>
      <c r="AB151" s="29"/>
      <c r="AC151" s="29"/>
    </row>
    <row r="152" spans="1:29" ht="15.75" x14ac:dyDescent="0.25">
      <c r="A152" s="29">
        <v>1465</v>
      </c>
      <c r="B152" s="29">
        <v>3.3945000000000003</v>
      </c>
      <c r="C152" s="29"/>
      <c r="D152" s="29">
        <v>5.5653750000000004</v>
      </c>
      <c r="E152" s="29"/>
      <c r="F152" s="29">
        <v>3.3945000000000003</v>
      </c>
      <c r="G152" s="29"/>
      <c r="H152" s="29">
        <v>0.68450796393442614</v>
      </c>
      <c r="I152" s="29"/>
      <c r="J152" s="29"/>
      <c r="K152" s="29"/>
      <c r="L152" s="29"/>
      <c r="M152" s="29"/>
      <c r="N152" s="29"/>
      <c r="O152" s="29"/>
      <c r="P152" s="29"/>
      <c r="Q152" s="29"/>
      <c r="R152" s="29"/>
      <c r="S152" s="29"/>
      <c r="T152" s="29"/>
      <c r="U152" s="29"/>
      <c r="V152" s="29"/>
      <c r="W152" s="29"/>
      <c r="X152" s="29"/>
      <c r="Y152" s="29"/>
      <c r="Z152" s="29"/>
      <c r="AA152" s="29"/>
      <c r="AB152" s="29"/>
      <c r="AC152" s="29"/>
    </row>
    <row r="153" spans="1:29" ht="15.75" x14ac:dyDescent="0.25">
      <c r="A153" s="29">
        <v>1466</v>
      </c>
      <c r="B153" s="29">
        <v>3.4674999999999998</v>
      </c>
      <c r="C153" s="29"/>
      <c r="D153" s="29">
        <v>5.5653750000000004</v>
      </c>
      <c r="E153" s="29"/>
      <c r="F153" s="29">
        <v>3.4674999999999998</v>
      </c>
      <c r="G153" s="29"/>
      <c r="H153" s="29">
        <v>0.56478664754098351</v>
      </c>
      <c r="I153" s="29"/>
      <c r="J153" s="29"/>
      <c r="K153" s="29"/>
      <c r="L153" s="29"/>
      <c r="M153" s="29"/>
      <c r="N153" s="29"/>
      <c r="O153" s="29"/>
      <c r="P153" s="29"/>
      <c r="Q153" s="29"/>
      <c r="R153" s="29"/>
      <c r="S153" s="29"/>
      <c r="T153" s="29"/>
      <c r="U153" s="29"/>
      <c r="V153" s="29"/>
      <c r="W153" s="29"/>
      <c r="X153" s="29"/>
      <c r="Y153" s="29"/>
      <c r="Z153" s="29"/>
      <c r="AA153" s="29"/>
      <c r="AB153" s="29"/>
      <c r="AC153" s="29"/>
    </row>
    <row r="154" spans="1:29" ht="15.75" x14ac:dyDescent="0.25">
      <c r="A154" s="29">
        <v>1467</v>
      </c>
      <c r="B154" s="29">
        <v>4.0149999999999997</v>
      </c>
      <c r="C154" s="29"/>
      <c r="D154" s="29">
        <v>5.5653750000000004</v>
      </c>
      <c r="E154" s="29"/>
      <c r="F154" s="29">
        <v>4.0149999999999997</v>
      </c>
      <c r="G154" s="29"/>
      <c r="H154" s="29">
        <v>0.52533493741803283</v>
      </c>
      <c r="I154" s="29"/>
      <c r="J154" s="29"/>
      <c r="K154" s="29"/>
      <c r="L154" s="29"/>
      <c r="M154" s="29"/>
      <c r="N154" s="29"/>
      <c r="O154" s="29"/>
      <c r="P154" s="29"/>
      <c r="Q154" s="29"/>
      <c r="R154" s="29"/>
      <c r="S154" s="29"/>
      <c r="T154" s="29"/>
      <c r="U154" s="29"/>
      <c r="V154" s="29"/>
      <c r="W154" s="29"/>
      <c r="X154" s="29"/>
      <c r="Y154" s="29"/>
      <c r="Z154" s="29"/>
      <c r="AA154" s="29"/>
      <c r="AB154" s="29"/>
      <c r="AC154" s="29"/>
    </row>
    <row r="155" spans="1:29" ht="15.75" x14ac:dyDescent="0.25">
      <c r="A155" s="29">
        <v>1468</v>
      </c>
      <c r="B155" s="29">
        <v>3.3945000000000003</v>
      </c>
      <c r="C155" s="29"/>
      <c r="D155" s="29">
        <v>5.5653750000000004</v>
      </c>
      <c r="E155" s="29"/>
      <c r="F155" s="29">
        <v>3.3945000000000003</v>
      </c>
      <c r="G155" s="29"/>
      <c r="H155" s="29">
        <v>0.51152895004098353</v>
      </c>
      <c r="I155" s="29"/>
      <c r="J155" s="29"/>
      <c r="K155" s="29"/>
      <c r="L155" s="29"/>
      <c r="M155" s="29"/>
      <c r="N155" s="29"/>
      <c r="O155" s="29"/>
      <c r="P155" s="29"/>
      <c r="Q155" s="29"/>
      <c r="R155" s="29"/>
      <c r="S155" s="29"/>
      <c r="T155" s="29"/>
      <c r="U155" s="29"/>
      <c r="V155" s="29"/>
      <c r="W155" s="29"/>
      <c r="X155" s="29"/>
      <c r="Y155" s="29"/>
      <c r="Z155" s="29"/>
      <c r="AA155" s="29"/>
      <c r="AB155" s="29"/>
      <c r="AC155" s="29"/>
    </row>
    <row r="156" spans="1:29" ht="15.75" x14ac:dyDescent="0.25">
      <c r="A156" s="29">
        <v>1469</v>
      </c>
      <c r="B156" s="29">
        <v>3.6135000000000002</v>
      </c>
      <c r="C156" s="29"/>
      <c r="D156" s="29">
        <v>5.5653750000000004</v>
      </c>
      <c r="E156" s="29"/>
      <c r="F156" s="29">
        <v>3.6135000000000002</v>
      </c>
      <c r="G156" s="29"/>
      <c r="H156" s="29">
        <v>0.49411525778688525</v>
      </c>
      <c r="I156" s="29"/>
      <c r="J156" s="29"/>
      <c r="K156" s="29"/>
      <c r="L156" s="29"/>
      <c r="M156" s="29"/>
      <c r="N156" s="29"/>
      <c r="O156" s="29"/>
      <c r="P156" s="29"/>
      <c r="Q156" s="29"/>
      <c r="R156" s="29"/>
      <c r="S156" s="29"/>
      <c r="T156" s="29"/>
      <c r="U156" s="29"/>
      <c r="V156" s="29"/>
      <c r="W156" s="29"/>
      <c r="X156" s="29"/>
      <c r="Y156" s="29"/>
      <c r="Z156" s="29"/>
      <c r="AA156" s="29"/>
      <c r="AB156" s="29"/>
      <c r="AC156" s="29"/>
    </row>
    <row r="157" spans="1:29" ht="15.75" x14ac:dyDescent="0.25">
      <c r="A157" s="29">
        <v>1470</v>
      </c>
      <c r="B157" s="29">
        <v>3.1025</v>
      </c>
      <c r="C157" s="29"/>
      <c r="D157" s="29">
        <v>5.5653750000000004</v>
      </c>
      <c r="E157" s="29"/>
      <c r="F157" s="29">
        <v>3.1025</v>
      </c>
      <c r="G157" s="29"/>
      <c r="H157" s="29">
        <v>0.43999727323770488</v>
      </c>
      <c r="I157" s="29"/>
      <c r="J157" s="29"/>
      <c r="K157" s="29"/>
      <c r="L157" s="29"/>
      <c r="M157" s="29"/>
      <c r="N157" s="29"/>
      <c r="O157" s="29"/>
      <c r="P157" s="29"/>
      <c r="Q157" s="29"/>
      <c r="R157" s="29"/>
      <c r="S157" s="29"/>
      <c r="T157" s="29"/>
      <c r="U157" s="29"/>
      <c r="V157" s="29"/>
      <c r="W157" s="29"/>
      <c r="X157" s="29"/>
      <c r="Y157" s="29"/>
      <c r="Z157" s="29"/>
      <c r="AA157" s="29"/>
      <c r="AB157" s="29"/>
      <c r="AC157" s="29"/>
    </row>
    <row r="158" spans="1:29" ht="15.75" x14ac:dyDescent="0.25">
      <c r="A158" s="29">
        <v>1471</v>
      </c>
      <c r="B158" s="29"/>
      <c r="C158" s="29"/>
      <c r="D158" s="29">
        <v>5.5653750000000004</v>
      </c>
      <c r="E158" s="29"/>
      <c r="F158" s="29">
        <v>3.6</v>
      </c>
      <c r="G158" s="29"/>
      <c r="H158" s="29">
        <v>0.4468697236065573</v>
      </c>
      <c r="I158" s="29"/>
      <c r="J158" s="29"/>
      <c r="K158" s="29"/>
      <c r="L158" s="29"/>
      <c r="M158" s="29"/>
      <c r="N158" s="29"/>
      <c r="O158" s="29"/>
      <c r="P158" s="29"/>
      <c r="Q158" s="29"/>
      <c r="R158" s="29"/>
      <c r="S158" s="29"/>
      <c r="T158" s="29"/>
      <c r="U158" s="29"/>
      <c r="V158" s="29"/>
      <c r="W158" s="29"/>
      <c r="X158" s="29"/>
      <c r="Y158" s="29"/>
      <c r="Z158" s="29"/>
      <c r="AA158" s="29"/>
      <c r="AB158" s="29"/>
      <c r="AC158" s="29"/>
    </row>
    <row r="159" spans="1:29" ht="15.75" x14ac:dyDescent="0.25">
      <c r="A159" s="29">
        <v>1472</v>
      </c>
      <c r="B159" s="29"/>
      <c r="C159" s="29"/>
      <c r="D159" s="29">
        <v>5.5653750000000004</v>
      </c>
      <c r="E159" s="29"/>
      <c r="F159" s="29">
        <v>3.6</v>
      </c>
      <c r="G159" s="29"/>
      <c r="H159" s="29">
        <v>0.46612520885245901</v>
      </c>
      <c r="I159" s="29"/>
      <c r="J159" s="29"/>
      <c r="K159" s="29"/>
      <c r="L159" s="29"/>
      <c r="M159" s="29"/>
      <c r="N159" s="29"/>
      <c r="O159" s="29"/>
      <c r="P159" s="29"/>
      <c r="Q159" s="29"/>
      <c r="R159" s="29"/>
      <c r="S159" s="29"/>
      <c r="T159" s="29"/>
      <c r="U159" s="29"/>
      <c r="V159" s="29"/>
      <c r="W159" s="29"/>
      <c r="X159" s="29"/>
      <c r="Y159" s="29"/>
      <c r="Z159" s="29"/>
      <c r="AA159" s="29"/>
      <c r="AB159" s="29"/>
      <c r="AC159" s="29"/>
    </row>
    <row r="160" spans="1:29" ht="15.75" x14ac:dyDescent="0.25">
      <c r="A160" s="29">
        <v>1473</v>
      </c>
      <c r="B160" s="29">
        <v>4.0149999999999997</v>
      </c>
      <c r="C160" s="29"/>
      <c r="D160" s="29">
        <v>5.5653750000000004</v>
      </c>
      <c r="E160" s="29"/>
      <c r="F160" s="29">
        <v>4.0149999999999997</v>
      </c>
      <c r="G160" s="29"/>
      <c r="H160" s="29">
        <v>0.61265028229508189</v>
      </c>
      <c r="I160" s="29"/>
      <c r="J160" s="29"/>
      <c r="K160" s="29"/>
      <c r="L160" s="29"/>
      <c r="M160" s="29"/>
      <c r="N160" s="29"/>
      <c r="O160" s="29"/>
      <c r="P160" s="29"/>
      <c r="Q160" s="29"/>
      <c r="R160" s="29"/>
      <c r="S160" s="29"/>
      <c r="T160" s="29"/>
      <c r="U160" s="29"/>
      <c r="V160" s="29"/>
      <c r="W160" s="29"/>
      <c r="X160" s="29"/>
      <c r="Y160" s="29"/>
      <c r="Z160" s="29"/>
      <c r="AA160" s="29"/>
      <c r="AB160" s="29"/>
      <c r="AC160" s="29"/>
    </row>
    <row r="161" spans="1:29" ht="15.75" x14ac:dyDescent="0.25">
      <c r="A161" s="29">
        <v>1474</v>
      </c>
      <c r="B161" s="29">
        <v>2.92</v>
      </c>
      <c r="C161" s="29"/>
      <c r="D161" s="29">
        <v>5.5653750000000004</v>
      </c>
      <c r="E161" s="29"/>
      <c r="F161" s="29">
        <v>2.92</v>
      </c>
      <c r="G161" s="29"/>
      <c r="H161" s="29">
        <v>0.76596062196721304</v>
      </c>
      <c r="I161" s="29"/>
      <c r="J161" s="29"/>
      <c r="K161" s="29"/>
      <c r="L161" s="29"/>
      <c r="M161" s="29"/>
      <c r="N161" s="29"/>
      <c r="O161" s="29"/>
      <c r="P161" s="29"/>
      <c r="Q161" s="29"/>
      <c r="R161" s="29"/>
      <c r="S161" s="29"/>
      <c r="T161" s="29"/>
      <c r="U161" s="29"/>
      <c r="V161" s="29"/>
      <c r="W161" s="29"/>
      <c r="X161" s="29"/>
      <c r="Y161" s="29"/>
      <c r="Z161" s="29"/>
      <c r="AA161" s="29"/>
      <c r="AB161" s="29"/>
      <c r="AC161" s="29"/>
    </row>
    <row r="162" spans="1:29" ht="15.75" x14ac:dyDescent="0.25">
      <c r="A162" s="29">
        <v>1475</v>
      </c>
      <c r="B162" s="29">
        <v>2.92</v>
      </c>
      <c r="C162" s="29"/>
      <c r="D162" s="29">
        <v>5.5653750000000004</v>
      </c>
      <c r="E162" s="29"/>
      <c r="F162" s="29">
        <v>2.92</v>
      </c>
      <c r="G162" s="29"/>
      <c r="H162" s="29">
        <v>0.73784979114754079</v>
      </c>
      <c r="I162" s="29"/>
      <c r="J162" s="29"/>
      <c r="K162" s="29"/>
      <c r="L162" s="29"/>
      <c r="M162" s="29"/>
      <c r="N162" s="29"/>
      <c r="O162" s="29"/>
      <c r="P162" s="29"/>
      <c r="Q162" s="29"/>
      <c r="R162" s="29"/>
      <c r="S162" s="29"/>
      <c r="T162" s="29"/>
      <c r="U162" s="29"/>
      <c r="V162" s="29"/>
      <c r="W162" s="29"/>
      <c r="X162" s="29"/>
      <c r="Y162" s="29"/>
      <c r="Z162" s="29"/>
      <c r="AA162" s="29"/>
      <c r="AB162" s="29"/>
      <c r="AC162" s="29"/>
    </row>
    <row r="163" spans="1:29" ht="15.75" x14ac:dyDescent="0.25">
      <c r="A163" s="29">
        <v>1476</v>
      </c>
      <c r="B163" s="29">
        <v>3.1025</v>
      </c>
      <c r="C163" s="29"/>
      <c r="D163" s="29">
        <v>5.5653750000000004</v>
      </c>
      <c r="E163" s="29"/>
      <c r="F163" s="29">
        <v>3.1025</v>
      </c>
      <c r="G163" s="29"/>
      <c r="H163" s="29">
        <v>0.67280976778688517</v>
      </c>
      <c r="I163" s="29"/>
      <c r="J163" s="29"/>
      <c r="K163" s="29"/>
      <c r="L163" s="29"/>
      <c r="M163" s="29"/>
      <c r="N163" s="29"/>
      <c r="O163" s="29"/>
      <c r="P163" s="29"/>
      <c r="Q163" s="29"/>
      <c r="R163" s="29"/>
      <c r="S163" s="29"/>
      <c r="T163" s="29"/>
      <c r="U163" s="29"/>
      <c r="V163" s="29"/>
      <c r="W163" s="29"/>
      <c r="X163" s="29"/>
      <c r="Y163" s="29"/>
      <c r="Z163" s="29"/>
      <c r="AA163" s="29"/>
      <c r="AB163" s="29"/>
      <c r="AC163" s="29"/>
    </row>
    <row r="164" spans="1:29" ht="15.75" x14ac:dyDescent="0.25">
      <c r="A164" s="29">
        <v>1477</v>
      </c>
      <c r="B164" s="29">
        <v>3.5404999999999998</v>
      </c>
      <c r="C164" s="29"/>
      <c r="D164" s="29">
        <v>5.5653750000000004</v>
      </c>
      <c r="E164" s="29"/>
      <c r="F164" s="29">
        <v>3.5404999999999998</v>
      </c>
      <c r="G164" s="29"/>
      <c r="H164" s="29">
        <v>0.73360322836065561</v>
      </c>
      <c r="I164" s="29"/>
      <c r="J164" s="29"/>
      <c r="K164" s="29"/>
      <c r="L164" s="29"/>
      <c r="M164" s="29"/>
      <c r="N164" s="29"/>
      <c r="O164" s="29"/>
      <c r="P164" s="29"/>
      <c r="Q164" s="29"/>
      <c r="R164" s="29"/>
      <c r="S164" s="29"/>
      <c r="T164" s="29"/>
      <c r="U164" s="29"/>
      <c r="V164" s="29"/>
      <c r="W164" s="29"/>
      <c r="X164" s="29"/>
      <c r="Y164" s="29"/>
      <c r="Z164" s="29"/>
      <c r="AA164" s="29"/>
      <c r="AB164" s="29"/>
      <c r="AC164" s="29"/>
    </row>
    <row r="165" spans="1:29" ht="15.75" x14ac:dyDescent="0.25">
      <c r="A165" s="29">
        <v>1478</v>
      </c>
      <c r="B165" s="29">
        <v>3.9784999999999999</v>
      </c>
      <c r="C165" s="29"/>
      <c r="D165" s="29">
        <v>5.5653750000000004</v>
      </c>
      <c r="E165" s="29"/>
      <c r="F165" s="29">
        <v>3.9784999999999999</v>
      </c>
      <c r="G165" s="29"/>
      <c r="H165" s="29">
        <v>0.61929400930327871</v>
      </c>
      <c r="I165" s="29"/>
      <c r="J165" s="29"/>
      <c r="K165" s="29"/>
      <c r="L165" s="29"/>
      <c r="M165" s="29"/>
      <c r="N165" s="29"/>
      <c r="O165" s="29"/>
      <c r="P165" s="29"/>
      <c r="Q165" s="29"/>
      <c r="R165" s="29"/>
      <c r="S165" s="29"/>
      <c r="T165" s="29"/>
      <c r="U165" s="29"/>
      <c r="V165" s="29"/>
      <c r="W165" s="29"/>
      <c r="X165" s="29"/>
      <c r="Y165" s="29"/>
      <c r="Z165" s="29"/>
      <c r="AA165" s="29"/>
      <c r="AB165" s="29"/>
      <c r="AC165" s="29"/>
    </row>
    <row r="166" spans="1:29" ht="15.75" x14ac:dyDescent="0.25">
      <c r="A166" s="29">
        <v>1479</v>
      </c>
      <c r="B166" s="29">
        <v>4.0149999999999997</v>
      </c>
      <c r="C166" s="29"/>
      <c r="D166" s="29">
        <v>5.5653750000000004</v>
      </c>
      <c r="E166" s="29"/>
      <c r="F166" s="29">
        <v>4.0149999999999997</v>
      </c>
      <c r="G166" s="29"/>
      <c r="H166" s="29">
        <v>0.49334094918032778</v>
      </c>
      <c r="I166" s="29"/>
      <c r="J166" s="29"/>
      <c r="K166" s="29"/>
      <c r="L166" s="29"/>
      <c r="M166" s="29"/>
      <c r="N166" s="29"/>
      <c r="O166" s="29"/>
      <c r="P166" s="29"/>
      <c r="Q166" s="29"/>
      <c r="R166" s="29"/>
      <c r="S166" s="29"/>
      <c r="T166" s="29"/>
      <c r="U166" s="29"/>
      <c r="V166" s="29"/>
      <c r="W166" s="29"/>
      <c r="X166" s="29"/>
      <c r="Y166" s="29"/>
      <c r="Z166" s="29"/>
      <c r="AA166" s="29"/>
      <c r="AB166" s="29"/>
      <c r="AC166" s="29"/>
    </row>
    <row r="167" spans="1:29" ht="15.75" x14ac:dyDescent="0.25">
      <c r="A167" s="29">
        <v>1480</v>
      </c>
      <c r="B167" s="29">
        <v>4.0149999999999997</v>
      </c>
      <c r="C167" s="29"/>
      <c r="D167" s="29">
        <v>5.5653750000000004</v>
      </c>
      <c r="E167" s="29"/>
      <c r="F167" s="29">
        <v>4.0149999999999997</v>
      </c>
      <c r="G167" s="29"/>
      <c r="H167" s="29">
        <v>0.44872618540983611</v>
      </c>
      <c r="I167" s="29"/>
      <c r="J167" s="29"/>
      <c r="K167" s="29"/>
      <c r="L167" s="29"/>
      <c r="M167" s="29"/>
      <c r="N167" s="29"/>
      <c r="O167" s="29"/>
      <c r="P167" s="29"/>
      <c r="Q167" s="29"/>
      <c r="R167" s="29"/>
      <c r="S167" s="29"/>
      <c r="T167" s="29"/>
      <c r="U167" s="29"/>
      <c r="V167" s="29"/>
      <c r="W167" s="29"/>
      <c r="X167" s="29"/>
      <c r="Y167" s="29"/>
      <c r="Z167" s="29"/>
      <c r="AA167" s="29"/>
      <c r="AB167" s="29"/>
      <c r="AC167" s="29"/>
    </row>
    <row r="168" spans="1:29" ht="15.75" x14ac:dyDescent="0.25">
      <c r="A168" s="29">
        <v>1481</v>
      </c>
      <c r="B168" s="29">
        <v>3.9054999999999995</v>
      </c>
      <c r="C168" s="29"/>
      <c r="D168" s="29"/>
      <c r="E168" s="29"/>
      <c r="F168" s="29">
        <v>3.9054999999999995</v>
      </c>
      <c r="G168" s="29"/>
      <c r="H168" s="29">
        <v>0.47270892926229502</v>
      </c>
      <c r="I168" s="29"/>
      <c r="J168" s="29"/>
      <c r="K168" s="29"/>
      <c r="L168" s="29"/>
      <c r="M168" s="29"/>
      <c r="N168" s="29"/>
      <c r="O168" s="29"/>
      <c r="P168" s="29"/>
      <c r="Q168" s="29"/>
      <c r="R168" s="29"/>
      <c r="S168" s="29"/>
      <c r="T168" s="29"/>
      <c r="U168" s="29"/>
      <c r="V168" s="29"/>
      <c r="W168" s="29"/>
      <c r="X168" s="29"/>
      <c r="Y168" s="29"/>
      <c r="Z168" s="29"/>
      <c r="AA168" s="29"/>
      <c r="AB168" s="29"/>
      <c r="AC168" s="29"/>
    </row>
    <row r="169" spans="1:29" ht="15.75" x14ac:dyDescent="0.25">
      <c r="A169" s="29">
        <v>1482</v>
      </c>
      <c r="B169" s="29">
        <v>3.6135000000000002</v>
      </c>
      <c r="C169" s="29"/>
      <c r="D169" s="29"/>
      <c r="E169" s="29"/>
      <c r="F169" s="29">
        <v>3.6135000000000002</v>
      </c>
      <c r="G169" s="29"/>
      <c r="H169" s="29">
        <v>0.54191094868852452</v>
      </c>
      <c r="I169" s="29"/>
      <c r="J169" s="29"/>
      <c r="K169" s="29"/>
      <c r="L169" s="29"/>
      <c r="M169" s="29"/>
      <c r="N169" s="29"/>
      <c r="O169" s="29"/>
      <c r="P169" s="29"/>
      <c r="Q169" s="29"/>
      <c r="R169" s="29"/>
      <c r="S169" s="29"/>
      <c r="T169" s="29"/>
      <c r="U169" s="29"/>
      <c r="V169" s="29"/>
      <c r="W169" s="29"/>
      <c r="X169" s="29"/>
      <c r="Y169" s="29"/>
      <c r="Z169" s="29"/>
      <c r="AA169" s="29"/>
      <c r="AB169" s="29"/>
      <c r="AC169" s="29"/>
    </row>
    <row r="170" spans="1:29" ht="15.75" x14ac:dyDescent="0.25">
      <c r="A170" s="29">
        <v>1483</v>
      </c>
      <c r="B170" s="29">
        <v>3.504</v>
      </c>
      <c r="C170" s="29"/>
      <c r="D170" s="29"/>
      <c r="E170" s="29"/>
      <c r="F170" s="29">
        <v>3.504</v>
      </c>
      <c r="G170" s="29"/>
      <c r="H170" s="29">
        <v>0.83406569372950812</v>
      </c>
      <c r="I170" s="29"/>
      <c r="J170" s="29"/>
      <c r="K170" s="29"/>
      <c r="L170" s="29"/>
      <c r="M170" s="29"/>
      <c r="N170" s="29"/>
      <c r="O170" s="29"/>
      <c r="P170" s="29"/>
      <c r="Q170" s="29"/>
      <c r="R170" s="29"/>
      <c r="S170" s="29"/>
      <c r="T170" s="29"/>
      <c r="U170" s="29"/>
      <c r="V170" s="29"/>
      <c r="W170" s="29"/>
      <c r="X170" s="29"/>
      <c r="Y170" s="29"/>
      <c r="Z170" s="29"/>
      <c r="AA170" s="29"/>
      <c r="AB170" s="29"/>
      <c r="AC170" s="29"/>
    </row>
    <row r="171" spans="1:29" ht="15.75" x14ac:dyDescent="0.25">
      <c r="A171" s="29">
        <v>1484</v>
      </c>
      <c r="B171" s="29">
        <v>3.431</v>
      </c>
      <c r="C171" s="29"/>
      <c r="D171" s="29"/>
      <c r="E171" s="29"/>
      <c r="F171" s="29">
        <v>3.431</v>
      </c>
      <c r="G171" s="29"/>
      <c r="H171" s="29">
        <v>0.91555454659836066</v>
      </c>
      <c r="I171" s="29"/>
      <c r="J171" s="29"/>
      <c r="K171" s="29"/>
      <c r="L171" s="29"/>
      <c r="M171" s="29"/>
      <c r="N171" s="29"/>
      <c r="O171" s="29"/>
      <c r="P171" s="29"/>
      <c r="Q171" s="29"/>
      <c r="R171" s="29"/>
      <c r="S171" s="29"/>
      <c r="T171" s="29"/>
      <c r="U171" s="29"/>
      <c r="V171" s="29"/>
      <c r="W171" s="29"/>
      <c r="X171" s="29"/>
      <c r="Y171" s="29"/>
      <c r="Z171" s="29"/>
      <c r="AA171" s="29"/>
      <c r="AB171" s="29"/>
      <c r="AC171" s="29"/>
    </row>
    <row r="172" spans="1:29" ht="15.75" x14ac:dyDescent="0.25">
      <c r="A172" s="29">
        <v>1485</v>
      </c>
      <c r="B172" s="29">
        <v>3.9420000000000002</v>
      </c>
      <c r="C172" s="29"/>
      <c r="D172" s="29"/>
      <c r="E172" s="29"/>
      <c r="F172" s="29">
        <v>3.9420000000000002</v>
      </c>
      <c r="G172" s="29"/>
      <c r="H172" s="29">
        <v>0.56667593840163932</v>
      </c>
      <c r="I172" s="29"/>
      <c r="J172" s="29"/>
      <c r="K172" s="29"/>
      <c r="L172" s="29"/>
      <c r="M172" s="29"/>
      <c r="N172" s="29"/>
      <c r="O172" s="29"/>
      <c r="P172" s="29"/>
      <c r="Q172" s="29"/>
      <c r="R172" s="29"/>
      <c r="S172" s="29"/>
      <c r="T172" s="29"/>
      <c r="U172" s="29"/>
      <c r="V172" s="29"/>
      <c r="W172" s="29"/>
      <c r="X172" s="29"/>
      <c r="Y172" s="29"/>
      <c r="Z172" s="29"/>
      <c r="AA172" s="29"/>
      <c r="AB172" s="29"/>
      <c r="AC172" s="29"/>
    </row>
    <row r="173" spans="1:29" ht="15.75" x14ac:dyDescent="0.25">
      <c r="A173" s="29">
        <v>1486</v>
      </c>
      <c r="B173" s="29">
        <v>3.7595000000000001</v>
      </c>
      <c r="C173" s="29"/>
      <c r="D173" s="29"/>
      <c r="E173" s="29"/>
      <c r="F173" s="29">
        <v>3.7595000000000001</v>
      </c>
      <c r="G173" s="29"/>
      <c r="H173" s="29">
        <v>0.5504531095081967</v>
      </c>
      <c r="I173" s="29"/>
      <c r="J173" s="29"/>
      <c r="K173" s="29"/>
      <c r="L173" s="29"/>
      <c r="M173" s="29"/>
      <c r="N173" s="29"/>
      <c r="O173" s="29"/>
      <c r="P173" s="29"/>
      <c r="Q173" s="29"/>
      <c r="R173" s="29"/>
      <c r="S173" s="29"/>
      <c r="T173" s="29"/>
      <c r="U173" s="29"/>
      <c r="V173" s="29"/>
      <c r="W173" s="29"/>
      <c r="X173" s="29"/>
      <c r="Y173" s="29"/>
      <c r="Z173" s="29"/>
      <c r="AA173" s="29"/>
      <c r="AB173" s="29"/>
      <c r="AC173" s="29"/>
    </row>
    <row r="174" spans="1:29" ht="15.75" x14ac:dyDescent="0.25">
      <c r="A174" s="29">
        <v>1487</v>
      </c>
      <c r="B174" s="29">
        <v>3.9420000000000002</v>
      </c>
      <c r="C174" s="29"/>
      <c r="D174" s="29"/>
      <c r="E174" s="29"/>
      <c r="F174" s="29">
        <v>3.9420000000000002</v>
      </c>
      <c r="G174" s="29"/>
      <c r="H174" s="29">
        <v>0.6296756773770491</v>
      </c>
      <c r="I174" s="29"/>
      <c r="J174" s="29"/>
      <c r="K174" s="29"/>
      <c r="L174" s="29"/>
      <c r="M174" s="29"/>
      <c r="N174" s="29"/>
      <c r="O174" s="29"/>
      <c r="P174" s="29"/>
      <c r="Q174" s="29"/>
      <c r="R174" s="29"/>
      <c r="S174" s="29"/>
      <c r="T174" s="29"/>
      <c r="U174" s="29"/>
      <c r="V174" s="29"/>
      <c r="W174" s="29"/>
      <c r="X174" s="29"/>
      <c r="Y174" s="29"/>
      <c r="Z174" s="29"/>
      <c r="AA174" s="29"/>
      <c r="AB174" s="29"/>
      <c r="AC174" s="29"/>
    </row>
    <row r="175" spans="1:29" ht="15.75" x14ac:dyDescent="0.25">
      <c r="A175" s="29">
        <v>1488</v>
      </c>
      <c r="B175" s="29">
        <v>3.8325</v>
      </c>
      <c r="C175" s="29"/>
      <c r="D175" s="29"/>
      <c r="E175" s="29"/>
      <c r="F175" s="29">
        <v>3.8325</v>
      </c>
      <c r="G175" s="29"/>
      <c r="H175" s="29">
        <v>0.60804411692622951</v>
      </c>
      <c r="I175" s="29"/>
      <c r="J175" s="29"/>
      <c r="K175" s="29"/>
      <c r="L175" s="29"/>
      <c r="M175" s="29"/>
      <c r="N175" s="29"/>
      <c r="O175" s="29"/>
      <c r="P175" s="29"/>
      <c r="Q175" s="29"/>
      <c r="R175" s="29"/>
      <c r="S175" s="29"/>
      <c r="T175" s="29"/>
      <c r="U175" s="29"/>
      <c r="V175" s="29"/>
      <c r="W175" s="29"/>
      <c r="X175" s="29"/>
      <c r="Y175" s="29"/>
      <c r="Z175" s="29"/>
      <c r="AA175" s="29"/>
      <c r="AB175" s="29"/>
      <c r="AC175" s="29"/>
    </row>
    <row r="176" spans="1:29" ht="15.75" x14ac:dyDescent="0.25">
      <c r="A176" s="29">
        <v>1489</v>
      </c>
      <c r="B176" s="29">
        <v>3.8325</v>
      </c>
      <c r="C176" s="29"/>
      <c r="D176" s="29"/>
      <c r="E176" s="29"/>
      <c r="F176" s="29">
        <v>3.8325</v>
      </c>
      <c r="G176" s="29"/>
      <c r="H176" s="29">
        <v>0.6094240173770491</v>
      </c>
      <c r="I176" s="29"/>
      <c r="J176" s="29"/>
      <c r="K176" s="29"/>
      <c r="L176" s="29"/>
      <c r="M176" s="29"/>
      <c r="N176" s="29"/>
      <c r="O176" s="29"/>
      <c r="P176" s="29"/>
      <c r="Q176" s="29"/>
      <c r="R176" s="29"/>
      <c r="S176" s="29"/>
      <c r="T176" s="29"/>
      <c r="U176" s="29"/>
      <c r="V176" s="29"/>
      <c r="W176" s="29"/>
      <c r="X176" s="29"/>
      <c r="Y176" s="29"/>
      <c r="Z176" s="29"/>
      <c r="AA176" s="29"/>
      <c r="AB176" s="29"/>
      <c r="AC176" s="29"/>
    </row>
    <row r="177" spans="1:29" ht="15.75" x14ac:dyDescent="0.25">
      <c r="A177" s="29">
        <v>1490</v>
      </c>
      <c r="B177" s="29">
        <v>3.65</v>
      </c>
      <c r="C177" s="29"/>
      <c r="D177" s="29"/>
      <c r="E177" s="29"/>
      <c r="F177" s="29">
        <v>3.65</v>
      </c>
      <c r="G177" s="29"/>
      <c r="H177" s="29">
        <v>0.51851119061475415</v>
      </c>
      <c r="I177" s="29"/>
      <c r="J177" s="29"/>
      <c r="K177" s="29"/>
      <c r="L177" s="29"/>
      <c r="M177" s="29"/>
      <c r="N177" s="29"/>
      <c r="O177" s="29"/>
      <c r="P177" s="29"/>
      <c r="Q177" s="29"/>
      <c r="R177" s="29"/>
      <c r="S177" s="29"/>
      <c r="T177" s="29"/>
      <c r="U177" s="29"/>
      <c r="V177" s="29"/>
      <c r="W177" s="29"/>
      <c r="X177" s="29"/>
      <c r="Y177" s="29"/>
      <c r="Z177" s="29"/>
      <c r="AA177" s="29"/>
      <c r="AB177" s="29"/>
      <c r="AC177" s="29"/>
    </row>
    <row r="178" spans="1:29" ht="15.75" x14ac:dyDescent="0.25">
      <c r="A178" s="29">
        <v>1491</v>
      </c>
      <c r="B178" s="29">
        <v>3.3214999999999999</v>
      </c>
      <c r="C178" s="29"/>
      <c r="D178" s="29"/>
      <c r="E178" s="29"/>
      <c r="F178" s="29">
        <v>3.3214999999999999</v>
      </c>
      <c r="G178" s="29"/>
      <c r="H178" s="29">
        <v>0.51634339278688524</v>
      </c>
      <c r="I178" s="29"/>
      <c r="J178" s="29"/>
      <c r="K178" s="29"/>
      <c r="L178" s="29"/>
      <c r="M178" s="29"/>
      <c r="N178" s="29"/>
      <c r="O178" s="29"/>
      <c r="P178" s="29"/>
      <c r="Q178" s="29"/>
      <c r="R178" s="29"/>
      <c r="S178" s="29"/>
      <c r="T178" s="29"/>
      <c r="U178" s="29"/>
      <c r="V178" s="29"/>
      <c r="W178" s="29"/>
      <c r="X178" s="29"/>
      <c r="Y178" s="29"/>
      <c r="Z178" s="29"/>
      <c r="AA178" s="29"/>
      <c r="AB178" s="29"/>
      <c r="AC178" s="29"/>
    </row>
    <row r="179" spans="1:29" ht="15.75" x14ac:dyDescent="0.25">
      <c r="A179" s="29">
        <v>1492</v>
      </c>
      <c r="B179" s="29">
        <v>3.0659999999999998</v>
      </c>
      <c r="C179" s="29"/>
      <c r="D179" s="29"/>
      <c r="E179" s="29"/>
      <c r="F179" s="29">
        <v>3.0659999999999998</v>
      </c>
      <c r="G179" s="29"/>
      <c r="H179" s="29">
        <v>0.43609747262295084</v>
      </c>
      <c r="I179" s="29"/>
      <c r="J179" s="29"/>
      <c r="K179" s="29"/>
      <c r="L179" s="29"/>
      <c r="M179" s="29"/>
      <c r="N179" s="29"/>
      <c r="O179" s="29"/>
      <c r="P179" s="29"/>
      <c r="Q179" s="29"/>
      <c r="R179" s="29"/>
      <c r="S179" s="29"/>
      <c r="T179" s="29"/>
      <c r="U179" s="29"/>
      <c r="V179" s="29"/>
      <c r="W179" s="29"/>
      <c r="X179" s="29"/>
      <c r="Y179" s="29"/>
      <c r="Z179" s="29"/>
      <c r="AA179" s="29"/>
      <c r="AB179" s="29"/>
      <c r="AC179" s="29"/>
    </row>
    <row r="180" spans="1:29" ht="15.75" x14ac:dyDescent="0.25">
      <c r="A180" s="29">
        <v>1493</v>
      </c>
      <c r="B180" s="29">
        <v>3.0659999999999998</v>
      </c>
      <c r="C180" s="29"/>
      <c r="D180" s="29"/>
      <c r="E180" s="29"/>
      <c r="F180" s="29">
        <v>3.0659999999999998</v>
      </c>
      <c r="G180" s="29"/>
      <c r="H180" s="29">
        <v>0.4217933978688525</v>
      </c>
      <c r="I180" s="29"/>
      <c r="J180" s="29"/>
      <c r="K180" s="29"/>
      <c r="L180" s="29"/>
      <c r="M180" s="29"/>
      <c r="N180" s="29"/>
      <c r="O180" s="29"/>
      <c r="P180" s="29"/>
      <c r="Q180" s="29"/>
      <c r="R180" s="29"/>
      <c r="S180" s="29"/>
      <c r="T180" s="29"/>
      <c r="U180" s="29"/>
      <c r="V180" s="29"/>
      <c r="W180" s="29"/>
      <c r="X180" s="29"/>
      <c r="Y180" s="29"/>
      <c r="Z180" s="29"/>
      <c r="AA180" s="29"/>
      <c r="AB180" s="29"/>
      <c r="AC180" s="29"/>
    </row>
    <row r="181" spans="1:29" ht="15.75" x14ac:dyDescent="0.25">
      <c r="A181" s="29">
        <v>1494</v>
      </c>
      <c r="B181" s="29">
        <v>3.0659999999999998</v>
      </c>
      <c r="C181" s="29"/>
      <c r="D181" s="29"/>
      <c r="E181" s="29"/>
      <c r="F181" s="29">
        <v>3.0659999999999998</v>
      </c>
      <c r="G181" s="29"/>
      <c r="H181" s="29">
        <v>0.57179149418032782</v>
      </c>
      <c r="I181" s="29"/>
      <c r="J181" s="29"/>
      <c r="K181" s="29"/>
      <c r="L181" s="29"/>
      <c r="M181" s="29"/>
      <c r="N181" s="29"/>
      <c r="O181" s="29"/>
      <c r="P181" s="29"/>
      <c r="Q181" s="29"/>
      <c r="R181" s="29"/>
      <c r="S181" s="29"/>
      <c r="T181" s="29"/>
      <c r="U181" s="29"/>
      <c r="V181" s="29"/>
      <c r="W181" s="29"/>
      <c r="X181" s="29"/>
      <c r="Y181" s="29"/>
      <c r="Z181" s="29"/>
      <c r="AA181" s="29"/>
      <c r="AB181" s="29"/>
      <c r="AC181" s="29"/>
    </row>
    <row r="182" spans="1:29" ht="15.75" x14ac:dyDescent="0.25">
      <c r="A182" s="29">
        <v>1495</v>
      </c>
      <c r="B182" s="29">
        <v>2.92</v>
      </c>
      <c r="C182" s="29"/>
      <c r="D182" s="29"/>
      <c r="E182" s="29"/>
      <c r="F182" s="29">
        <v>2.92</v>
      </c>
      <c r="G182" s="29"/>
      <c r="H182" s="29">
        <v>0.63874418315573767</v>
      </c>
      <c r="I182" s="29"/>
      <c r="J182" s="29"/>
      <c r="K182" s="29"/>
      <c r="L182" s="29"/>
      <c r="M182" s="29"/>
      <c r="N182" s="29"/>
      <c r="O182" s="29"/>
      <c r="P182" s="29"/>
      <c r="Q182" s="29"/>
      <c r="R182" s="29"/>
      <c r="S182" s="29"/>
      <c r="T182" s="29"/>
      <c r="U182" s="29"/>
      <c r="V182" s="29"/>
      <c r="W182" s="29"/>
      <c r="X182" s="29"/>
      <c r="Y182" s="29"/>
      <c r="Z182" s="29"/>
      <c r="AA182" s="29"/>
      <c r="AB182" s="29"/>
      <c r="AC182" s="29"/>
    </row>
    <row r="183" spans="1:29" ht="15.75" x14ac:dyDescent="0.25">
      <c r="A183" s="29">
        <v>1496</v>
      </c>
      <c r="B183" s="29">
        <v>2.92</v>
      </c>
      <c r="C183" s="29"/>
      <c r="D183" s="29"/>
      <c r="E183" s="29"/>
      <c r="F183" s="29">
        <v>2.92</v>
      </c>
      <c r="G183" s="29"/>
      <c r="H183" s="29">
        <v>0.83875783754098354</v>
      </c>
      <c r="I183" s="29"/>
      <c r="J183" s="29"/>
      <c r="K183" s="29"/>
      <c r="L183" s="29"/>
      <c r="M183" s="29"/>
      <c r="N183" s="29"/>
      <c r="O183" s="29"/>
      <c r="P183" s="29"/>
      <c r="Q183" s="29"/>
      <c r="R183" s="29"/>
      <c r="S183" s="29"/>
      <c r="T183" s="29"/>
      <c r="U183" s="29"/>
      <c r="V183" s="29"/>
      <c r="W183" s="29"/>
      <c r="X183" s="29"/>
      <c r="Y183" s="29"/>
      <c r="Z183" s="29"/>
      <c r="AA183" s="29"/>
      <c r="AB183" s="29"/>
      <c r="AC183" s="29"/>
    </row>
    <row r="184" spans="1:29" ht="15.75" x14ac:dyDescent="0.25">
      <c r="A184" s="29">
        <v>1497</v>
      </c>
      <c r="B184" s="29">
        <v>3.2850000000000001</v>
      </c>
      <c r="C184" s="29"/>
      <c r="D184" s="29"/>
      <c r="E184" s="29"/>
      <c r="F184" s="29">
        <v>3.2850000000000001</v>
      </c>
      <c r="G184" s="29"/>
      <c r="H184" s="29">
        <v>1.3025807199180328</v>
      </c>
      <c r="I184" s="29"/>
      <c r="J184" s="29"/>
      <c r="K184" s="29"/>
      <c r="L184" s="29"/>
      <c r="M184" s="29"/>
      <c r="N184" s="29"/>
      <c r="O184" s="29"/>
      <c r="P184" s="29"/>
      <c r="Q184" s="29"/>
      <c r="R184" s="29"/>
      <c r="S184" s="29"/>
      <c r="T184" s="29"/>
      <c r="U184" s="29"/>
      <c r="V184" s="29"/>
      <c r="W184" s="29"/>
      <c r="X184" s="29"/>
      <c r="Y184" s="29"/>
      <c r="Z184" s="29"/>
      <c r="AA184" s="29"/>
      <c r="AB184" s="29"/>
      <c r="AC184" s="29"/>
    </row>
    <row r="185" spans="1:29" ht="15.75" x14ac:dyDescent="0.25">
      <c r="A185" s="29">
        <v>1498</v>
      </c>
      <c r="B185" s="29">
        <v>2.92</v>
      </c>
      <c r="C185" s="29"/>
      <c r="D185" s="29"/>
      <c r="E185" s="29"/>
      <c r="F185" s="29">
        <v>2.92</v>
      </c>
      <c r="G185" s="29"/>
      <c r="H185" s="29">
        <v>0.76332070860655732</v>
      </c>
      <c r="I185" s="29"/>
      <c r="J185" s="29"/>
      <c r="K185" s="29"/>
      <c r="L185" s="29"/>
      <c r="M185" s="29"/>
      <c r="N185" s="29"/>
      <c r="O185" s="29"/>
      <c r="P185" s="29"/>
      <c r="Q185" s="29"/>
      <c r="R185" s="29"/>
      <c r="S185" s="29"/>
      <c r="T185" s="29"/>
      <c r="U185" s="29"/>
      <c r="V185" s="29"/>
      <c r="W185" s="29"/>
      <c r="X185" s="29"/>
      <c r="Y185" s="29"/>
      <c r="Z185" s="29"/>
      <c r="AA185" s="29"/>
      <c r="AB185" s="29"/>
      <c r="AC185" s="29"/>
    </row>
    <row r="186" spans="1:29" ht="15.75" x14ac:dyDescent="0.25">
      <c r="A186" s="29">
        <v>1499</v>
      </c>
      <c r="B186" s="29">
        <v>3.2120000000000002</v>
      </c>
      <c r="C186" s="29"/>
      <c r="D186" s="29"/>
      <c r="E186" s="29"/>
      <c r="F186" s="29">
        <v>3.2120000000000002</v>
      </c>
      <c r="G186" s="29"/>
      <c r="H186" s="29">
        <v>0.61225969938524583</v>
      </c>
      <c r="I186" s="29"/>
      <c r="J186" s="29"/>
      <c r="K186" s="29"/>
      <c r="L186" s="29"/>
      <c r="M186" s="29"/>
      <c r="N186" s="29"/>
      <c r="O186" s="29"/>
      <c r="P186" s="29"/>
      <c r="Q186" s="29"/>
      <c r="R186" s="29"/>
      <c r="S186" s="29"/>
      <c r="T186" s="29"/>
      <c r="U186" s="29"/>
      <c r="V186" s="29"/>
      <c r="W186" s="29"/>
      <c r="X186" s="29"/>
      <c r="Y186" s="29"/>
      <c r="Z186" s="29"/>
      <c r="AA186" s="29"/>
      <c r="AB186" s="29"/>
      <c r="AC186" s="29"/>
    </row>
    <row r="187" spans="1:29" ht="15.75" x14ac:dyDescent="0.25">
      <c r="A187" s="29">
        <v>1500</v>
      </c>
      <c r="B187" s="29">
        <v>3.2279964202059483</v>
      </c>
      <c r="C187" s="29"/>
      <c r="D187" s="29"/>
      <c r="E187" s="29"/>
      <c r="F187" s="29">
        <v>3.2279964202059483</v>
      </c>
      <c r="G187" s="29"/>
      <c r="H187" s="29">
        <v>0.5918603661941485</v>
      </c>
      <c r="I187" s="29"/>
      <c r="J187" s="29"/>
      <c r="K187" s="29"/>
      <c r="L187" s="29"/>
      <c r="M187" s="29"/>
      <c r="N187" s="29"/>
      <c r="O187" s="29"/>
      <c r="P187" s="29"/>
      <c r="Q187" s="29"/>
      <c r="R187" s="29"/>
      <c r="S187" s="29"/>
      <c r="T187" s="29"/>
      <c r="U187" s="29"/>
      <c r="V187" s="29"/>
      <c r="W187" s="29"/>
      <c r="X187" s="29"/>
      <c r="Y187" s="29"/>
      <c r="Z187" s="29"/>
      <c r="AA187" s="29"/>
      <c r="AB187" s="29"/>
      <c r="AC187" s="29"/>
    </row>
    <row r="188" spans="1:29" ht="15.75" x14ac:dyDescent="0.25">
      <c r="A188" s="29">
        <v>1501</v>
      </c>
      <c r="B188" s="29">
        <v>3.2696062865332278</v>
      </c>
      <c r="C188" s="29"/>
      <c r="D188" s="29"/>
      <c r="E188" s="29"/>
      <c r="F188" s="29">
        <v>3.2696062865332274</v>
      </c>
      <c r="G188" s="29"/>
      <c r="H188" s="29">
        <v>0.8046542483454372</v>
      </c>
      <c r="I188" s="29"/>
      <c r="J188" s="29"/>
      <c r="K188" s="29"/>
      <c r="L188" s="29"/>
      <c r="M188" s="29"/>
      <c r="N188" s="29"/>
      <c r="O188" s="29"/>
      <c r="P188" s="29"/>
      <c r="Q188" s="29"/>
      <c r="R188" s="29"/>
      <c r="S188" s="29"/>
      <c r="T188" s="29"/>
      <c r="U188" s="29"/>
      <c r="V188" s="29"/>
      <c r="W188" s="29"/>
      <c r="X188" s="29"/>
      <c r="Y188" s="29"/>
      <c r="Z188" s="29"/>
      <c r="AA188" s="29"/>
      <c r="AB188" s="29"/>
      <c r="AC188" s="29"/>
    </row>
    <row r="189" spans="1:29" ht="15.75" x14ac:dyDescent="0.25">
      <c r="A189" s="29">
        <v>1502</v>
      </c>
      <c r="B189" s="29">
        <v>3.4420369470102092</v>
      </c>
      <c r="C189" s="29"/>
      <c r="D189" s="29"/>
      <c r="E189" s="29"/>
      <c r="F189" s="29">
        <v>3.4420369470102092</v>
      </c>
      <c r="G189" s="29"/>
      <c r="H189" s="29">
        <v>0.83749765971641543</v>
      </c>
      <c r="I189" s="29"/>
      <c r="J189" s="29"/>
      <c r="K189" s="29"/>
      <c r="L189" s="29"/>
      <c r="M189" s="29"/>
      <c r="N189" s="29"/>
      <c r="O189" s="29"/>
      <c r="P189" s="29"/>
      <c r="Q189" s="29"/>
      <c r="R189" s="29"/>
      <c r="S189" s="29"/>
      <c r="T189" s="29"/>
      <c r="U189" s="29"/>
      <c r="V189" s="29"/>
      <c r="W189" s="29"/>
      <c r="X189" s="29"/>
      <c r="Y189" s="29"/>
      <c r="Z189" s="29"/>
      <c r="AA189" s="29"/>
      <c r="AB189" s="29"/>
      <c r="AC189" s="29"/>
    </row>
    <row r="190" spans="1:29" ht="15.75" x14ac:dyDescent="0.25">
      <c r="A190" s="29">
        <v>1503</v>
      </c>
      <c r="B190" s="29">
        <v>3.4737102895991763</v>
      </c>
      <c r="C190" s="29"/>
      <c r="D190" s="29"/>
      <c r="E190" s="29"/>
      <c r="F190" s="29">
        <v>3.4737102895991763</v>
      </c>
      <c r="G190" s="29"/>
      <c r="H190" s="29">
        <v>0.99741276637702125</v>
      </c>
      <c r="I190" s="29"/>
      <c r="J190" s="29"/>
      <c r="K190" s="29"/>
      <c r="L190" s="29"/>
      <c r="M190" s="29"/>
      <c r="N190" s="29"/>
      <c r="O190" s="29"/>
      <c r="P190" s="29"/>
      <c r="Q190" s="29"/>
      <c r="R190" s="29"/>
      <c r="S190" s="29"/>
      <c r="T190" s="29"/>
      <c r="U190" s="29"/>
      <c r="V190" s="29"/>
      <c r="W190" s="29"/>
      <c r="X190" s="29"/>
      <c r="Y190" s="29"/>
      <c r="Z190" s="29"/>
      <c r="AA190" s="29"/>
      <c r="AB190" s="29"/>
      <c r="AC190" s="29"/>
    </row>
    <row r="191" spans="1:29" ht="15.75" x14ac:dyDescent="0.25">
      <c r="A191" s="29">
        <v>1504</v>
      </c>
      <c r="B191" s="29">
        <v>2.7661381414267829</v>
      </c>
      <c r="C191" s="29"/>
      <c r="D191" s="29"/>
      <c r="E191" s="29"/>
      <c r="F191" s="29">
        <v>2.7661381414267829</v>
      </c>
      <c r="G191" s="29"/>
      <c r="H191" s="29">
        <v>0.85358984705882335</v>
      </c>
      <c r="I191" s="29"/>
      <c r="J191" s="29"/>
      <c r="K191" s="29"/>
      <c r="L191" s="29"/>
      <c r="M191" s="29"/>
      <c r="N191" s="29"/>
      <c r="O191" s="29"/>
      <c r="P191" s="29"/>
      <c r="Q191" s="29"/>
      <c r="R191" s="29"/>
      <c r="S191" s="29"/>
      <c r="T191" s="29"/>
      <c r="U191" s="29"/>
      <c r="V191" s="29"/>
      <c r="W191" s="29"/>
      <c r="X191" s="29"/>
      <c r="Y191" s="29"/>
      <c r="Z191" s="29"/>
      <c r="AA191" s="29"/>
      <c r="AB191" s="29"/>
      <c r="AC191" s="29"/>
    </row>
    <row r="192" spans="1:29" ht="15.75" x14ac:dyDescent="0.25">
      <c r="A192" s="29">
        <v>1505</v>
      </c>
      <c r="B192" s="29">
        <v>3.3904676255016191</v>
      </c>
      <c r="C192" s="29"/>
      <c r="D192" s="29"/>
      <c r="E192" s="29"/>
      <c r="F192" s="29">
        <v>3.3904676255016191</v>
      </c>
      <c r="G192" s="29"/>
      <c r="H192" s="29">
        <v>1.1746727176470588</v>
      </c>
      <c r="I192" s="29"/>
      <c r="J192" s="29"/>
      <c r="K192" s="29"/>
      <c r="L192" s="29"/>
      <c r="M192" s="29"/>
      <c r="N192" s="29"/>
      <c r="O192" s="29"/>
      <c r="P192" s="29"/>
      <c r="Q192" s="29"/>
      <c r="R192" s="29"/>
      <c r="S192" s="29"/>
      <c r="T192" s="29"/>
      <c r="U192" s="29"/>
      <c r="V192" s="29"/>
      <c r="W192" s="29"/>
      <c r="X192" s="29"/>
      <c r="Y192" s="29"/>
      <c r="Z192" s="29"/>
      <c r="AA192" s="29"/>
      <c r="AB192" s="29"/>
      <c r="AC192" s="29"/>
    </row>
    <row r="193" spans="1:29" ht="15.75" x14ac:dyDescent="0.25">
      <c r="A193" s="29">
        <v>1506</v>
      </c>
      <c r="B193" s="29">
        <v>1.411856188820785</v>
      </c>
      <c r="C193" s="29"/>
      <c r="D193" s="29"/>
      <c r="E193" s="29"/>
      <c r="F193" s="29">
        <v>1.411856188820785</v>
      </c>
      <c r="G193" s="29"/>
      <c r="H193" s="29">
        <v>0.36087817647058829</v>
      </c>
      <c r="I193" s="29"/>
      <c r="J193" s="29"/>
      <c r="K193" s="29"/>
      <c r="L193" s="29"/>
      <c r="M193" s="29"/>
      <c r="N193" s="29"/>
      <c r="O193" s="29"/>
      <c r="P193" s="29"/>
      <c r="Q193" s="29"/>
      <c r="R193" s="29"/>
      <c r="S193" s="29"/>
      <c r="T193" s="29"/>
      <c r="U193" s="29"/>
      <c r="V193" s="29"/>
      <c r="W193" s="29"/>
      <c r="X193" s="29"/>
      <c r="Y193" s="29"/>
      <c r="Z193" s="29"/>
      <c r="AA193" s="29"/>
      <c r="AB193" s="29"/>
      <c r="AC193" s="29"/>
    </row>
    <row r="194" spans="1:29" ht="15.75" x14ac:dyDescent="0.25">
      <c r="A194" s="29">
        <v>1507</v>
      </c>
      <c r="B194" s="29"/>
      <c r="C194" s="29"/>
      <c r="D194" s="29"/>
      <c r="E194" s="29"/>
      <c r="F194" s="29">
        <v>2.8</v>
      </c>
      <c r="G194" s="29"/>
      <c r="H194" s="29">
        <v>0.42740236470588233</v>
      </c>
      <c r="I194" s="29"/>
      <c r="J194" s="29"/>
      <c r="K194" s="29"/>
      <c r="L194" s="29"/>
      <c r="M194" s="29"/>
      <c r="N194" s="29"/>
      <c r="O194" s="29"/>
      <c r="P194" s="29"/>
      <c r="Q194" s="29"/>
      <c r="R194" s="29"/>
      <c r="S194" s="29"/>
      <c r="T194" s="29"/>
      <c r="U194" s="29"/>
      <c r="V194" s="29"/>
      <c r="W194" s="29"/>
      <c r="X194" s="29"/>
      <c r="Y194" s="29"/>
      <c r="Z194" s="29"/>
      <c r="AA194" s="29"/>
      <c r="AB194" s="29"/>
      <c r="AC194" s="29"/>
    </row>
    <row r="195" spans="1:29" ht="15.75" x14ac:dyDescent="0.25">
      <c r="A195" s="29">
        <v>1508</v>
      </c>
      <c r="B195" s="29"/>
      <c r="C195" s="29"/>
      <c r="D195" s="29"/>
      <c r="E195" s="29"/>
      <c r="F195" s="29">
        <v>2.8</v>
      </c>
      <c r="G195" s="29"/>
      <c r="H195" s="29">
        <v>0.46958843529411765</v>
      </c>
      <c r="I195" s="29"/>
      <c r="J195" s="29"/>
      <c r="K195" s="29"/>
      <c r="L195" s="29"/>
      <c r="M195" s="29"/>
      <c r="N195" s="29"/>
      <c r="O195" s="29"/>
      <c r="P195" s="29"/>
      <c r="Q195" s="29"/>
      <c r="R195" s="29"/>
      <c r="S195" s="29"/>
      <c r="T195" s="29"/>
      <c r="U195" s="29"/>
      <c r="V195" s="29"/>
      <c r="W195" s="29"/>
      <c r="X195" s="29"/>
      <c r="Y195" s="29"/>
      <c r="Z195" s="29"/>
      <c r="AA195" s="29"/>
      <c r="AB195" s="29"/>
      <c r="AC195" s="29"/>
    </row>
    <row r="196" spans="1:29" ht="15.75" x14ac:dyDescent="0.25">
      <c r="A196" s="29">
        <v>1509</v>
      </c>
      <c r="B196" s="29"/>
      <c r="C196" s="29"/>
      <c r="D196" s="29"/>
      <c r="E196" s="29"/>
      <c r="F196" s="29">
        <v>2.8</v>
      </c>
      <c r="G196" s="29"/>
      <c r="H196" s="29">
        <v>0.4376784588235294</v>
      </c>
      <c r="I196" s="29"/>
      <c r="J196" s="29"/>
      <c r="K196" s="29"/>
      <c r="L196" s="29"/>
      <c r="M196" s="29"/>
      <c r="N196" s="29"/>
      <c r="O196" s="29"/>
      <c r="P196" s="29"/>
      <c r="Q196" s="29"/>
      <c r="R196" s="29"/>
      <c r="S196" s="29"/>
      <c r="T196" s="29"/>
      <c r="U196" s="29"/>
      <c r="V196" s="29"/>
      <c r="W196" s="29"/>
      <c r="X196" s="29"/>
      <c r="Y196" s="29"/>
      <c r="Z196" s="29"/>
      <c r="AA196" s="29"/>
      <c r="AB196" s="29"/>
      <c r="AC196" s="29"/>
    </row>
    <row r="197" spans="1:29" ht="15.75" x14ac:dyDescent="0.25">
      <c r="A197" s="29">
        <v>1510</v>
      </c>
      <c r="B197" s="29"/>
      <c r="C197" s="29"/>
      <c r="D197" s="29"/>
      <c r="E197" s="29"/>
      <c r="F197" s="29">
        <v>2.8</v>
      </c>
      <c r="G197" s="29"/>
      <c r="H197" s="29">
        <v>0.39368956470588223</v>
      </c>
      <c r="I197" s="29"/>
      <c r="J197" s="29"/>
      <c r="K197" s="29"/>
      <c r="L197" s="29"/>
      <c r="M197" s="29"/>
      <c r="N197" s="29"/>
      <c r="O197" s="29"/>
      <c r="P197" s="29"/>
      <c r="Q197" s="29"/>
      <c r="R197" s="29"/>
      <c r="S197" s="29"/>
      <c r="T197" s="29"/>
      <c r="U197" s="29"/>
      <c r="V197" s="29"/>
      <c r="W197" s="29"/>
      <c r="X197" s="29"/>
      <c r="Y197" s="29"/>
      <c r="Z197" s="29"/>
      <c r="AA197" s="29"/>
      <c r="AB197" s="29"/>
      <c r="AC197" s="29"/>
    </row>
    <row r="198" spans="1:29" ht="15.75" x14ac:dyDescent="0.25">
      <c r="A198" s="29">
        <v>1511</v>
      </c>
      <c r="B198" s="29"/>
      <c r="C198" s="29"/>
      <c r="D198" s="29"/>
      <c r="E198" s="29"/>
      <c r="F198" s="29">
        <v>2.8</v>
      </c>
      <c r="G198" s="29"/>
      <c r="H198" s="29">
        <v>0.48599412941176479</v>
      </c>
      <c r="I198" s="29"/>
      <c r="J198" s="29"/>
      <c r="K198" s="29"/>
      <c r="L198" s="29"/>
      <c r="M198" s="29"/>
      <c r="N198" s="29"/>
      <c r="O198" s="29"/>
      <c r="P198" s="29"/>
      <c r="Q198" s="29"/>
      <c r="R198" s="29"/>
      <c r="S198" s="29"/>
      <c r="T198" s="29"/>
      <c r="U198" s="29"/>
      <c r="V198" s="29"/>
      <c r="W198" s="29"/>
      <c r="X198" s="29"/>
      <c r="Y198" s="29"/>
      <c r="Z198" s="29"/>
      <c r="AA198" s="29"/>
      <c r="AB198" s="29"/>
      <c r="AC198" s="29"/>
    </row>
    <row r="199" spans="1:29" ht="15.75" x14ac:dyDescent="0.25">
      <c r="A199" s="29">
        <v>1512</v>
      </c>
      <c r="B199" s="29"/>
      <c r="C199" s="29"/>
      <c r="D199" s="29"/>
      <c r="E199" s="29"/>
      <c r="F199" s="29">
        <v>2.8</v>
      </c>
      <c r="G199" s="29"/>
      <c r="H199" s="29">
        <v>0.56621977647058819</v>
      </c>
      <c r="I199" s="29"/>
      <c r="J199" s="29"/>
      <c r="K199" s="29"/>
      <c r="L199" s="29"/>
      <c r="M199" s="29"/>
      <c r="N199" s="29"/>
      <c r="O199" s="29"/>
      <c r="P199" s="29"/>
      <c r="Q199" s="29"/>
      <c r="R199" s="29"/>
      <c r="S199" s="29"/>
      <c r="T199" s="29"/>
      <c r="U199" s="29"/>
      <c r="V199" s="29"/>
      <c r="W199" s="29"/>
      <c r="X199" s="29"/>
      <c r="Y199" s="29"/>
      <c r="Z199" s="29"/>
      <c r="AA199" s="29"/>
      <c r="AB199" s="29"/>
      <c r="AC199" s="29"/>
    </row>
    <row r="200" spans="1:29" ht="15.75" x14ac:dyDescent="0.25">
      <c r="A200" s="29">
        <v>1513</v>
      </c>
      <c r="B200" s="29"/>
      <c r="C200" s="29"/>
      <c r="D200" s="29"/>
      <c r="E200" s="29"/>
      <c r="F200" s="29">
        <v>2.8</v>
      </c>
      <c r="G200" s="29"/>
      <c r="H200" s="29">
        <v>0.46922787058823523</v>
      </c>
      <c r="I200" s="29"/>
      <c r="J200" s="29"/>
      <c r="K200" s="29"/>
      <c r="L200" s="29"/>
      <c r="M200" s="29"/>
      <c r="N200" s="29"/>
      <c r="O200" s="29"/>
      <c r="P200" s="29"/>
      <c r="Q200" s="29"/>
      <c r="R200" s="29"/>
      <c r="S200" s="29"/>
      <c r="T200" s="29"/>
      <c r="U200" s="29"/>
      <c r="V200" s="29"/>
      <c r="W200" s="29"/>
      <c r="X200" s="29"/>
      <c r="Y200" s="29"/>
      <c r="Z200" s="29"/>
      <c r="AA200" s="29"/>
      <c r="AB200" s="29"/>
      <c r="AC200" s="29"/>
    </row>
    <row r="201" spans="1:29" ht="15.75" x14ac:dyDescent="0.25">
      <c r="A201" s="29">
        <v>1514</v>
      </c>
      <c r="B201" s="29"/>
      <c r="C201" s="29"/>
      <c r="D201" s="29"/>
      <c r="E201" s="29"/>
      <c r="F201" s="29">
        <v>2.8</v>
      </c>
      <c r="G201" s="29"/>
      <c r="H201" s="29">
        <v>0.54188165882352934</v>
      </c>
      <c r="I201" s="29"/>
      <c r="J201" s="29"/>
      <c r="K201" s="29"/>
      <c r="L201" s="29"/>
      <c r="M201" s="29"/>
      <c r="N201" s="29"/>
      <c r="O201" s="29"/>
      <c r="P201" s="29"/>
      <c r="Q201" s="29"/>
      <c r="R201" s="29"/>
      <c r="S201" s="29"/>
      <c r="T201" s="29"/>
      <c r="U201" s="29"/>
      <c r="V201" s="29"/>
      <c r="W201" s="29"/>
      <c r="X201" s="29"/>
      <c r="Y201" s="29"/>
      <c r="Z201" s="29"/>
      <c r="AA201" s="29"/>
      <c r="AB201" s="29"/>
      <c r="AC201" s="29"/>
    </row>
    <row r="202" spans="1:29" ht="15.75" x14ac:dyDescent="0.25">
      <c r="A202" s="29">
        <v>1515</v>
      </c>
      <c r="B202" s="29"/>
      <c r="C202" s="29"/>
      <c r="D202" s="29"/>
      <c r="E202" s="29"/>
      <c r="F202" s="29">
        <v>2.8</v>
      </c>
      <c r="G202" s="29"/>
      <c r="H202" s="29">
        <v>0.55522255294117639</v>
      </c>
      <c r="I202" s="29"/>
      <c r="J202" s="29"/>
      <c r="K202" s="29"/>
      <c r="L202" s="29"/>
      <c r="M202" s="29"/>
      <c r="N202" s="29"/>
      <c r="O202" s="29"/>
      <c r="P202" s="29"/>
      <c r="Q202" s="29"/>
      <c r="R202" s="29"/>
      <c r="S202" s="29"/>
      <c r="T202" s="29"/>
      <c r="U202" s="29"/>
      <c r="V202" s="29"/>
      <c r="W202" s="29"/>
      <c r="X202" s="29"/>
      <c r="Y202" s="29"/>
      <c r="Z202" s="29"/>
      <c r="AA202" s="29"/>
      <c r="AB202" s="29"/>
      <c r="AC202" s="29"/>
    </row>
    <row r="203" spans="1:29" ht="15.75" x14ac:dyDescent="0.25">
      <c r="A203" s="29">
        <v>1516</v>
      </c>
      <c r="B203" s="29">
        <v>2.1501331667379078</v>
      </c>
      <c r="C203" s="29"/>
      <c r="D203" s="29"/>
      <c r="E203" s="29"/>
      <c r="F203" s="29">
        <v>2.1501331667379078</v>
      </c>
      <c r="G203" s="29"/>
      <c r="H203" s="29">
        <v>0.5988924928813335</v>
      </c>
      <c r="I203" s="29"/>
      <c r="J203" s="29"/>
      <c r="K203" s="29"/>
      <c r="L203" s="29"/>
      <c r="M203" s="29"/>
      <c r="N203" s="29"/>
      <c r="O203" s="29"/>
      <c r="P203" s="29"/>
      <c r="Q203" s="29"/>
      <c r="R203" s="29"/>
      <c r="S203" s="29"/>
      <c r="T203" s="29"/>
      <c r="U203" s="29"/>
      <c r="V203" s="29"/>
      <c r="W203" s="29"/>
      <c r="X203" s="29"/>
      <c r="Y203" s="29"/>
      <c r="Z203" s="29"/>
      <c r="AA203" s="29"/>
      <c r="AB203" s="29"/>
      <c r="AC203" s="29"/>
    </row>
    <row r="204" spans="1:29" ht="15.75" x14ac:dyDescent="0.25">
      <c r="A204" s="29">
        <v>1517</v>
      </c>
      <c r="B204" s="29">
        <v>3.1134720124293294</v>
      </c>
      <c r="C204" s="29"/>
      <c r="D204" s="29"/>
      <c r="E204" s="29"/>
      <c r="F204" s="29">
        <v>3.1134720124293294</v>
      </c>
      <c r="G204" s="29"/>
      <c r="H204" s="29">
        <v>0.62190464110094512</v>
      </c>
      <c r="I204" s="29"/>
      <c r="J204" s="29"/>
      <c r="K204" s="29"/>
      <c r="L204" s="29"/>
      <c r="M204" s="29"/>
      <c r="N204" s="29"/>
      <c r="O204" s="29"/>
      <c r="P204" s="29"/>
      <c r="Q204" s="29"/>
      <c r="R204" s="29"/>
      <c r="S204" s="29"/>
      <c r="T204" s="29"/>
      <c r="U204" s="29"/>
      <c r="V204" s="29"/>
      <c r="W204" s="29"/>
      <c r="X204" s="29"/>
      <c r="Y204" s="29"/>
      <c r="Z204" s="29"/>
      <c r="AA204" s="29"/>
      <c r="AB204" s="29"/>
      <c r="AC204" s="29"/>
    </row>
    <row r="205" spans="1:29" ht="15.75" x14ac:dyDescent="0.25">
      <c r="A205" s="29">
        <v>1518</v>
      </c>
      <c r="B205" s="29">
        <v>2.8048803567262075</v>
      </c>
      <c r="C205" s="29"/>
      <c r="D205" s="29"/>
      <c r="E205" s="29"/>
      <c r="F205" s="29">
        <v>2.8048803567262075</v>
      </c>
      <c r="G205" s="29"/>
      <c r="H205" s="29">
        <v>0.46838009365748068</v>
      </c>
      <c r="I205" s="29"/>
      <c r="J205" s="29"/>
      <c r="K205" s="29"/>
      <c r="L205" s="29"/>
      <c r="M205" s="29"/>
      <c r="N205" s="29"/>
      <c r="O205" s="29"/>
      <c r="P205" s="29"/>
      <c r="Q205" s="29"/>
      <c r="R205" s="29"/>
      <c r="S205" s="29"/>
      <c r="T205" s="29"/>
      <c r="U205" s="29"/>
      <c r="V205" s="29"/>
      <c r="W205" s="29"/>
      <c r="X205" s="29"/>
      <c r="Y205" s="29"/>
      <c r="Z205" s="29"/>
      <c r="AA205" s="29"/>
      <c r="AB205" s="29"/>
      <c r="AC205" s="29"/>
    </row>
    <row r="206" spans="1:29" ht="15.75" x14ac:dyDescent="0.25">
      <c r="A206" s="29">
        <v>1519</v>
      </c>
      <c r="B206" s="29">
        <v>2.5213015438733635</v>
      </c>
      <c r="C206" s="29"/>
      <c r="D206" s="29"/>
      <c r="E206" s="29"/>
      <c r="F206" s="29">
        <v>2.5213015438733635</v>
      </c>
      <c r="G206" s="29"/>
      <c r="H206" s="29">
        <v>0.46686543638850897</v>
      </c>
      <c r="I206" s="29"/>
      <c r="J206" s="29"/>
      <c r="K206" s="29"/>
      <c r="L206" s="29"/>
      <c r="M206" s="29"/>
      <c r="N206" s="29"/>
      <c r="O206" s="29"/>
      <c r="P206" s="29"/>
      <c r="Q206" s="29"/>
      <c r="R206" s="29"/>
      <c r="S206" s="29"/>
      <c r="T206" s="29"/>
      <c r="U206" s="29"/>
      <c r="V206" s="29"/>
      <c r="W206" s="29"/>
      <c r="X206" s="29"/>
      <c r="Y206" s="29"/>
      <c r="Z206" s="29"/>
      <c r="AA206" s="29"/>
      <c r="AB206" s="29"/>
      <c r="AC206" s="29"/>
    </row>
    <row r="207" spans="1:29" ht="15.75" x14ac:dyDescent="0.25">
      <c r="A207" s="29">
        <v>1520</v>
      </c>
      <c r="B207" s="29">
        <v>2.5910000000000002</v>
      </c>
      <c r="C207" s="29"/>
      <c r="D207" s="29"/>
      <c r="E207" s="29"/>
      <c r="F207" s="29">
        <v>2.5910000000000002</v>
      </c>
      <c r="G207" s="29"/>
      <c r="H207" s="29">
        <v>0.48330639125770491</v>
      </c>
      <c r="I207" s="29">
        <v>0.31339</v>
      </c>
      <c r="J207" s="29">
        <v>1.8</v>
      </c>
      <c r="K207" s="29"/>
      <c r="L207" s="29">
        <v>2.3679999999999999</v>
      </c>
      <c r="M207" s="29">
        <v>0.10425</v>
      </c>
      <c r="N207" s="29">
        <v>1.0489999999999999</v>
      </c>
      <c r="O207" s="29"/>
      <c r="P207" s="29">
        <v>12.561</v>
      </c>
      <c r="Q207" s="29"/>
      <c r="R207" s="29"/>
      <c r="S207" s="29"/>
      <c r="T207" s="29"/>
      <c r="U207" s="29">
        <v>0.36</v>
      </c>
      <c r="V207" s="29">
        <v>0.73429999999999995</v>
      </c>
      <c r="W207" s="29">
        <v>2.4470000000000001</v>
      </c>
      <c r="X207" s="29">
        <v>0.52449999999999997</v>
      </c>
      <c r="Y207" s="29">
        <v>1.0489999999999999</v>
      </c>
      <c r="Z207" s="29"/>
      <c r="AA207" s="29">
        <v>3.9275450313701681</v>
      </c>
      <c r="AB207" s="29"/>
      <c r="AC207" s="29"/>
    </row>
    <row r="208" spans="1:29" ht="15.75" x14ac:dyDescent="0.25">
      <c r="A208" s="29">
        <v>1521</v>
      </c>
      <c r="B208" s="29">
        <v>2.5449999999999999</v>
      </c>
      <c r="C208" s="29"/>
      <c r="D208" s="29"/>
      <c r="E208" s="29"/>
      <c r="F208" s="29">
        <v>2.5449999999999999</v>
      </c>
      <c r="G208" s="29"/>
      <c r="H208" s="29">
        <v>0.48940127647058818</v>
      </c>
      <c r="I208" s="29">
        <v>0.28404000000000001</v>
      </c>
      <c r="J208" s="29">
        <v>1.9730000000000001</v>
      </c>
      <c r="K208" s="29"/>
      <c r="L208" s="29">
        <v>2.5</v>
      </c>
      <c r="M208" s="29">
        <v>0.10049999999999999</v>
      </c>
      <c r="N208" s="29">
        <v>1.522</v>
      </c>
      <c r="O208" s="29"/>
      <c r="P208" s="29">
        <v>12.49</v>
      </c>
      <c r="Q208" s="29"/>
      <c r="R208" s="29"/>
      <c r="S208" s="29"/>
      <c r="T208" s="29"/>
      <c r="U208" s="29">
        <v>0.36046</v>
      </c>
      <c r="V208" s="29">
        <v>1.0653999999999999</v>
      </c>
      <c r="W208" s="29">
        <v>2.4470000000000001</v>
      </c>
      <c r="X208" s="29">
        <v>0.76100000000000001</v>
      </c>
      <c r="Y208" s="29">
        <v>1.522</v>
      </c>
      <c r="Z208" s="29"/>
      <c r="AA208" s="29">
        <v>4.0914794575996769</v>
      </c>
      <c r="AB208" s="29"/>
      <c r="AC208" s="29"/>
    </row>
    <row r="209" spans="1:29" ht="15.75" x14ac:dyDescent="0.25">
      <c r="A209" s="29">
        <v>1522</v>
      </c>
      <c r="B209" s="29"/>
      <c r="C209" s="29"/>
      <c r="D209" s="29"/>
      <c r="E209" s="29"/>
      <c r="F209" s="29">
        <v>2.5</v>
      </c>
      <c r="G209" s="29"/>
      <c r="H209" s="29">
        <v>0.59811153529411765</v>
      </c>
      <c r="I209" s="29">
        <v>0.43985000000000002</v>
      </c>
      <c r="J209" s="29">
        <v>1.8380000000000001</v>
      </c>
      <c r="K209" s="29"/>
      <c r="L209" s="29">
        <v>3.2189999999999999</v>
      </c>
      <c r="M209" s="29">
        <v>0.10425</v>
      </c>
      <c r="N209" s="29">
        <v>1.5620000000000001</v>
      </c>
      <c r="O209" s="29"/>
      <c r="P209" s="29">
        <v>12.686999999999999</v>
      </c>
      <c r="Q209" s="29"/>
      <c r="R209" s="29"/>
      <c r="S209" s="29"/>
      <c r="T209" s="29"/>
      <c r="U209" s="29">
        <v>0.35853000000000002</v>
      </c>
      <c r="V209" s="29">
        <v>1.0933999999999999</v>
      </c>
      <c r="W209" s="29">
        <v>2.4470000000000001</v>
      </c>
      <c r="X209" s="29">
        <v>0.78100000000000003</v>
      </c>
      <c r="Y209" s="29">
        <v>1.5620000000000001</v>
      </c>
      <c r="Z209" s="29"/>
      <c r="AA209" s="29">
        <v>3.5800445253997166</v>
      </c>
      <c r="AB209" s="29"/>
      <c r="AC209" s="29"/>
    </row>
    <row r="210" spans="1:29" ht="15.75" x14ac:dyDescent="0.25">
      <c r="A210" s="29">
        <v>1523</v>
      </c>
      <c r="B210" s="29">
        <v>2.411</v>
      </c>
      <c r="C210" s="29"/>
      <c r="D210" s="29"/>
      <c r="E210" s="29"/>
      <c r="F210" s="29">
        <v>2.411</v>
      </c>
      <c r="G210" s="29"/>
      <c r="H210" s="29">
        <v>0.68521654411764699</v>
      </c>
      <c r="I210" s="29">
        <v>0.46185000000000004</v>
      </c>
      <c r="J210" s="29">
        <v>1.64</v>
      </c>
      <c r="K210" s="29"/>
      <c r="L210" s="29">
        <v>2.6269999999999998</v>
      </c>
      <c r="M210" s="29">
        <v>0.12458333333333334</v>
      </c>
      <c r="N210" s="29">
        <v>1.43</v>
      </c>
      <c r="O210" s="29"/>
      <c r="P210" s="29">
        <v>13.2</v>
      </c>
      <c r="Q210" s="29"/>
      <c r="R210" s="29"/>
      <c r="S210" s="29"/>
      <c r="T210" s="29"/>
      <c r="U210" s="29">
        <v>0.37</v>
      </c>
      <c r="V210" s="29">
        <v>1.0009999999999999</v>
      </c>
      <c r="W210" s="29">
        <v>2.33</v>
      </c>
      <c r="X210" s="29">
        <v>0.71499999999999997</v>
      </c>
      <c r="Y210" s="29">
        <v>1.43</v>
      </c>
      <c r="Z210" s="29"/>
      <c r="AA210" s="29">
        <v>3.5</v>
      </c>
      <c r="AB210" s="29"/>
      <c r="AC210" s="29"/>
    </row>
    <row r="211" spans="1:29" ht="15.75" x14ac:dyDescent="0.25">
      <c r="A211" s="29">
        <v>1524</v>
      </c>
      <c r="B211" s="29"/>
      <c r="C211" s="29"/>
      <c r="D211" s="29"/>
      <c r="E211" s="29"/>
      <c r="F211" s="29">
        <v>2.5</v>
      </c>
      <c r="G211" s="29"/>
      <c r="H211" s="29">
        <v>0.58102441176470587</v>
      </c>
      <c r="I211" s="29">
        <v>0.42335</v>
      </c>
      <c r="J211" s="29">
        <v>1.8380000000000001</v>
      </c>
      <c r="K211" s="29"/>
      <c r="L211" s="29">
        <v>2.7629999999999999</v>
      </c>
      <c r="M211" s="29">
        <v>0.11899999999999999</v>
      </c>
      <c r="N211" s="29">
        <v>1.3280000000000001</v>
      </c>
      <c r="O211" s="29"/>
      <c r="P211" s="29">
        <v>13.942</v>
      </c>
      <c r="Q211" s="29"/>
      <c r="R211" s="29"/>
      <c r="S211" s="29"/>
      <c r="T211" s="29"/>
      <c r="U211" s="29">
        <v>0.37</v>
      </c>
      <c r="V211" s="29">
        <v>0.92959999999999998</v>
      </c>
      <c r="W211" s="29">
        <v>2.33</v>
      </c>
      <c r="X211" s="29">
        <v>0.66400000000000003</v>
      </c>
      <c r="Y211" s="29">
        <v>1.3280000000000001</v>
      </c>
      <c r="Z211" s="29"/>
      <c r="AA211" s="29">
        <v>3.5</v>
      </c>
      <c r="AB211" s="29"/>
      <c r="AC211" s="29"/>
    </row>
    <row r="212" spans="1:29" ht="15.75" x14ac:dyDescent="0.25">
      <c r="A212" s="29">
        <v>1525</v>
      </c>
      <c r="B212" s="29">
        <v>2.6789999999999998</v>
      </c>
      <c r="C212" s="29"/>
      <c r="D212" s="29"/>
      <c r="E212" s="29"/>
      <c r="F212" s="29">
        <v>2.6789999999999998</v>
      </c>
      <c r="G212" s="29"/>
      <c r="H212" s="29">
        <v>0.42738636058823531</v>
      </c>
      <c r="I212" s="29">
        <v>0.35188999999999998</v>
      </c>
      <c r="J212" s="29">
        <v>1.381</v>
      </c>
      <c r="K212" s="29"/>
      <c r="L212" s="29">
        <v>2.6269999999999998</v>
      </c>
      <c r="M212" s="29">
        <v>0.10225000000000001</v>
      </c>
      <c r="N212" s="29">
        <v>1.8</v>
      </c>
      <c r="O212" s="29"/>
      <c r="P212" s="29">
        <v>14.731</v>
      </c>
      <c r="Q212" s="29"/>
      <c r="R212" s="29"/>
      <c r="S212" s="29"/>
      <c r="T212" s="29"/>
      <c r="U212" s="29">
        <v>0.37</v>
      </c>
      <c r="V212" s="29">
        <v>1.26</v>
      </c>
      <c r="W212" s="29">
        <v>2.33</v>
      </c>
      <c r="X212" s="29">
        <v>0.9</v>
      </c>
      <c r="Y212" s="29">
        <v>1.8</v>
      </c>
      <c r="Z212" s="29"/>
      <c r="AA212" s="29">
        <v>3.4094312892127103</v>
      </c>
      <c r="AB212" s="29"/>
      <c r="AC212" s="29"/>
    </row>
    <row r="213" spans="1:29" ht="15.75" x14ac:dyDescent="0.25">
      <c r="A213" s="29">
        <v>1526</v>
      </c>
      <c r="B213" s="29">
        <v>2.2320000000000002</v>
      </c>
      <c r="C213" s="29"/>
      <c r="D213" s="29"/>
      <c r="E213" s="29"/>
      <c r="F213" s="29">
        <v>2.2320000000000002</v>
      </c>
      <c r="G213" s="29"/>
      <c r="H213" s="29">
        <v>0.53609661941176467</v>
      </c>
      <c r="I213" s="29">
        <v>0.32988999999999996</v>
      </c>
      <c r="J213" s="29">
        <v>1.579</v>
      </c>
      <c r="K213" s="29"/>
      <c r="L213" s="29">
        <v>2.698</v>
      </c>
      <c r="M213" s="29">
        <v>0.10225000000000001</v>
      </c>
      <c r="N213" s="29">
        <v>1.8</v>
      </c>
      <c r="O213" s="29"/>
      <c r="P213" s="29">
        <v>13.279</v>
      </c>
      <c r="Q213" s="29"/>
      <c r="R213" s="29"/>
      <c r="S213" s="29"/>
      <c r="T213" s="29"/>
      <c r="U213" s="29">
        <v>0.39378999999999997</v>
      </c>
      <c r="V213" s="29">
        <v>1.26</v>
      </c>
      <c r="W213" s="29">
        <v>2.33</v>
      </c>
      <c r="X213" s="29">
        <v>0.9</v>
      </c>
      <c r="Y213" s="29">
        <v>1.8</v>
      </c>
      <c r="Z213" s="29"/>
      <c r="AA213" s="29">
        <v>3.608378870673953</v>
      </c>
      <c r="AB213" s="29"/>
      <c r="AC213" s="29"/>
    </row>
    <row r="214" spans="1:29" ht="15.75" x14ac:dyDescent="0.25">
      <c r="A214" s="29">
        <v>1527</v>
      </c>
      <c r="B214" s="29">
        <v>2.411</v>
      </c>
      <c r="C214" s="29"/>
      <c r="D214" s="29"/>
      <c r="E214" s="29"/>
      <c r="F214" s="29">
        <v>2.411</v>
      </c>
      <c r="G214" s="29"/>
      <c r="H214" s="29">
        <v>0.88972245294117647</v>
      </c>
      <c r="I214" s="29">
        <v>0.42</v>
      </c>
      <c r="J214" s="29">
        <v>1.6</v>
      </c>
      <c r="K214" s="29"/>
      <c r="L214" s="29">
        <v>3</v>
      </c>
      <c r="M214" s="29">
        <v>0.14000000000000001</v>
      </c>
      <c r="N214" s="29">
        <v>1.8</v>
      </c>
      <c r="O214" s="29"/>
      <c r="P214" s="29">
        <v>16</v>
      </c>
      <c r="Q214" s="29"/>
      <c r="R214" s="29"/>
      <c r="S214" s="29"/>
      <c r="T214" s="29"/>
      <c r="U214" s="29">
        <v>0.35</v>
      </c>
      <c r="V214" s="29">
        <v>1.26</v>
      </c>
      <c r="W214" s="29">
        <v>2.33</v>
      </c>
      <c r="X214" s="29">
        <v>0.9</v>
      </c>
      <c r="Y214" s="29">
        <v>1.8</v>
      </c>
      <c r="Z214" s="29"/>
      <c r="AA214" s="29">
        <v>3.6</v>
      </c>
      <c r="AB214" s="29"/>
      <c r="AC214" s="29"/>
    </row>
    <row r="215" spans="1:29" ht="15.75" x14ac:dyDescent="0.25">
      <c r="A215" s="29">
        <v>1528</v>
      </c>
      <c r="B215" s="29"/>
      <c r="C215" s="29"/>
      <c r="D215" s="29"/>
      <c r="E215" s="29"/>
      <c r="F215" s="29">
        <v>2.8</v>
      </c>
      <c r="G215" s="29"/>
      <c r="H215" s="29">
        <v>1.4011834882352938</v>
      </c>
      <c r="I215" s="29">
        <v>0.42</v>
      </c>
      <c r="J215" s="29">
        <v>1.64</v>
      </c>
      <c r="K215" s="29"/>
      <c r="L215" s="29">
        <v>3.3540000000000001</v>
      </c>
      <c r="M215" s="29">
        <v>0.17408333333333334</v>
      </c>
      <c r="N215" s="29">
        <v>1.8</v>
      </c>
      <c r="O215" s="29"/>
      <c r="P215" s="29">
        <v>18.937000000000001</v>
      </c>
      <c r="Q215" s="29"/>
      <c r="R215" s="29"/>
      <c r="S215" s="29"/>
      <c r="T215" s="29"/>
      <c r="U215" s="29">
        <v>0.30562</v>
      </c>
      <c r="V215" s="29">
        <v>1.26</v>
      </c>
      <c r="W215" s="29">
        <v>2.181</v>
      </c>
      <c r="X215" s="29">
        <v>0.9</v>
      </c>
      <c r="Y215" s="29">
        <v>1.8</v>
      </c>
      <c r="Z215" s="29"/>
      <c r="AA215" s="29">
        <v>3.5713418336369158</v>
      </c>
      <c r="AB215" s="29"/>
      <c r="AC215" s="29"/>
    </row>
    <row r="216" spans="1:29" ht="15.75" x14ac:dyDescent="0.25">
      <c r="A216" s="29">
        <v>1529</v>
      </c>
      <c r="B216" s="29">
        <v>3.2149999999999999</v>
      </c>
      <c r="C216" s="29"/>
      <c r="D216" s="29"/>
      <c r="E216" s="29"/>
      <c r="F216" s="29">
        <v>3.2149999999999999</v>
      </c>
      <c r="G216" s="29"/>
      <c r="H216" s="29">
        <v>1.1747488529411763</v>
      </c>
      <c r="I216" s="29">
        <v>0.51685000000000003</v>
      </c>
      <c r="J216" s="29">
        <v>1.9730000000000001</v>
      </c>
      <c r="K216" s="29"/>
      <c r="L216" s="29">
        <v>4.4740000000000002</v>
      </c>
      <c r="M216" s="29">
        <v>0.23441666666666669</v>
      </c>
      <c r="N216" s="29">
        <v>1.8</v>
      </c>
      <c r="O216" s="29"/>
      <c r="P216" s="29">
        <v>13.673999999999999</v>
      </c>
      <c r="Q216" s="29"/>
      <c r="R216" s="29"/>
      <c r="S216" s="29"/>
      <c r="T216" s="29"/>
      <c r="U216" s="29">
        <v>0.26</v>
      </c>
      <c r="V216" s="29">
        <v>1.26</v>
      </c>
      <c r="W216" s="29">
        <v>2.4</v>
      </c>
      <c r="X216" s="29">
        <v>0.9</v>
      </c>
      <c r="Y216" s="29">
        <v>1.8</v>
      </c>
      <c r="Z216" s="29"/>
      <c r="AA216" s="29">
        <v>3.52</v>
      </c>
      <c r="AB216" s="29"/>
      <c r="AC216" s="29"/>
    </row>
    <row r="217" spans="1:29" ht="15.75" x14ac:dyDescent="0.25">
      <c r="A217" s="29">
        <v>1530</v>
      </c>
      <c r="B217" s="29"/>
      <c r="C217" s="29"/>
      <c r="D217" s="29"/>
      <c r="E217" s="29"/>
      <c r="F217" s="29">
        <v>3.7</v>
      </c>
      <c r="G217" s="29"/>
      <c r="H217" s="29">
        <v>0.96706358235294132</v>
      </c>
      <c r="I217" s="29">
        <v>0.81188999999999989</v>
      </c>
      <c r="J217" s="29">
        <v>7.4329999999999998</v>
      </c>
      <c r="K217" s="29"/>
      <c r="L217" s="29">
        <v>5.5250000000000004</v>
      </c>
      <c r="M217" s="29">
        <v>0.38891666666666663</v>
      </c>
      <c r="N217" s="29">
        <v>3.7839999999999998</v>
      </c>
      <c r="O217" s="29"/>
      <c r="P217" s="29">
        <v>16.963999999999999</v>
      </c>
      <c r="Q217" s="29"/>
      <c r="R217" s="29"/>
      <c r="S217" s="29"/>
      <c r="T217" s="29"/>
      <c r="U217" s="29">
        <v>0.23508999999999999</v>
      </c>
      <c r="V217" s="29">
        <v>2.6487999999999996</v>
      </c>
      <c r="W217" s="29">
        <v>2.4</v>
      </c>
      <c r="X217" s="29">
        <v>1.8919999999999999</v>
      </c>
      <c r="Y217" s="29">
        <v>3.7839999999999998</v>
      </c>
      <c r="Z217" s="29"/>
      <c r="AA217" s="29">
        <v>3.4731835660797414</v>
      </c>
      <c r="AB217" s="29"/>
      <c r="AC217" s="29"/>
    </row>
    <row r="218" spans="1:29" ht="15.75" x14ac:dyDescent="0.25">
      <c r="A218" s="29">
        <v>1531</v>
      </c>
      <c r="B218" s="29">
        <v>4.2869999999999999</v>
      </c>
      <c r="C218" s="29"/>
      <c r="D218" s="29"/>
      <c r="E218" s="29"/>
      <c r="F218" s="29">
        <v>4.2869999999999999</v>
      </c>
      <c r="G218" s="29"/>
      <c r="H218" s="29">
        <v>1.1897330297058821</v>
      </c>
      <c r="I218" s="29">
        <v>0.6598099999999999</v>
      </c>
      <c r="J218" s="29">
        <v>1.9730000000000001</v>
      </c>
      <c r="K218" s="29"/>
      <c r="L218" s="29">
        <v>3.7490000000000001</v>
      </c>
      <c r="M218" s="29">
        <v>0.18600000000000003</v>
      </c>
      <c r="N218" s="29">
        <v>3.2240000000000002</v>
      </c>
      <c r="O218" s="29"/>
      <c r="P218" s="29">
        <v>12.231</v>
      </c>
      <c r="Q218" s="29"/>
      <c r="R218" s="29"/>
      <c r="S218" s="29"/>
      <c r="T218" s="29"/>
      <c r="U218" s="29">
        <v>0.76822000000000001</v>
      </c>
      <c r="V218" s="29">
        <v>2.2568000000000001</v>
      </c>
      <c r="W218" s="29">
        <v>2.4</v>
      </c>
      <c r="X218" s="29">
        <v>1.6120000000000001</v>
      </c>
      <c r="Y218" s="29">
        <v>3.2240000000000002</v>
      </c>
      <c r="Z218" s="29"/>
      <c r="AA218" s="29">
        <v>3.4</v>
      </c>
      <c r="AB218" s="29"/>
      <c r="AC218" s="29"/>
    </row>
    <row r="219" spans="1:29" ht="15.75" x14ac:dyDescent="0.25">
      <c r="A219" s="29">
        <v>1532</v>
      </c>
      <c r="B219" s="29"/>
      <c r="C219" s="29"/>
      <c r="D219" s="29"/>
      <c r="E219" s="29"/>
      <c r="F219" s="29">
        <v>3.6</v>
      </c>
      <c r="G219" s="29"/>
      <c r="H219" s="29">
        <v>0.87642125882352928</v>
      </c>
      <c r="I219" s="29">
        <v>0.43619999999999998</v>
      </c>
      <c r="J219" s="29">
        <v>2.6059999999999999</v>
      </c>
      <c r="K219" s="29"/>
      <c r="L219" s="29">
        <v>3.4580000000000002</v>
      </c>
      <c r="M219" s="29">
        <v>0.14933333333333335</v>
      </c>
      <c r="N219" s="29">
        <v>1.33</v>
      </c>
      <c r="O219" s="29"/>
      <c r="P219" s="29">
        <v>12.978999999999999</v>
      </c>
      <c r="Q219" s="29"/>
      <c r="R219" s="29"/>
      <c r="S219" s="29"/>
      <c r="T219" s="29"/>
      <c r="U219" s="29">
        <v>0.59414999999999996</v>
      </c>
      <c r="V219" s="29">
        <v>0.93099999999999994</v>
      </c>
      <c r="W219" s="29">
        <v>2.4</v>
      </c>
      <c r="X219" s="29">
        <v>0.66500000000000004</v>
      </c>
      <c r="Y219" s="29">
        <v>1.33</v>
      </c>
      <c r="Z219" s="29"/>
      <c r="AA219" s="29">
        <v>3.4</v>
      </c>
      <c r="AB219" s="29"/>
      <c r="AC219" s="29"/>
    </row>
    <row r="220" spans="1:29" ht="15.75" x14ac:dyDescent="0.25">
      <c r="A220" s="29">
        <v>1533</v>
      </c>
      <c r="B220" s="29"/>
      <c r="C220" s="29"/>
      <c r="D220" s="29"/>
      <c r="E220" s="29"/>
      <c r="F220" s="29">
        <v>3.6</v>
      </c>
      <c r="G220" s="29"/>
      <c r="H220" s="29">
        <v>1.1663840669999996</v>
      </c>
      <c r="I220" s="29">
        <v>0.57826</v>
      </c>
      <c r="J220" s="29">
        <v>1.331</v>
      </c>
      <c r="K220" s="29"/>
      <c r="L220" s="29">
        <v>2.9689999999999999</v>
      </c>
      <c r="M220" s="29">
        <v>0.16641666666666668</v>
      </c>
      <c r="N220" s="29">
        <v>1.8620000000000001</v>
      </c>
      <c r="O220" s="29"/>
      <c r="P220" s="29">
        <v>9.0410000000000004</v>
      </c>
      <c r="Q220" s="29"/>
      <c r="R220" s="29"/>
      <c r="S220" s="29"/>
      <c r="T220" s="29"/>
      <c r="U220" s="29">
        <v>0.27109</v>
      </c>
      <c r="V220" s="29">
        <v>1.3033999999999999</v>
      </c>
      <c r="W220" s="29">
        <v>2.4</v>
      </c>
      <c r="X220" s="29">
        <v>0.93100000000000005</v>
      </c>
      <c r="Y220" s="29">
        <v>1.8620000000000001</v>
      </c>
      <c r="Z220" s="29"/>
      <c r="AA220" s="29">
        <v>3.3339404978749241</v>
      </c>
      <c r="AB220" s="29"/>
      <c r="AC220" s="29"/>
    </row>
    <row r="221" spans="1:29" ht="15.75" x14ac:dyDescent="0.25">
      <c r="A221" s="29">
        <v>1534</v>
      </c>
      <c r="B221" s="29">
        <v>2.9660000000000002</v>
      </c>
      <c r="C221" s="29"/>
      <c r="D221" s="29"/>
      <c r="E221" s="29"/>
      <c r="F221" s="29">
        <v>2.9660000000000002</v>
      </c>
      <c r="G221" s="29"/>
      <c r="H221" s="29">
        <v>0.82315124299999998</v>
      </c>
      <c r="I221" s="29">
        <v>0.48</v>
      </c>
      <c r="J221" s="29">
        <v>1.637</v>
      </c>
      <c r="K221" s="29"/>
      <c r="L221" s="29">
        <v>2.7890000000000001</v>
      </c>
      <c r="M221" s="29">
        <v>0.13733333333333334</v>
      </c>
      <c r="N221" s="29">
        <v>1.897</v>
      </c>
      <c r="O221" s="29"/>
      <c r="P221" s="29">
        <v>11</v>
      </c>
      <c r="Q221" s="29"/>
      <c r="R221" s="29"/>
      <c r="S221" s="29"/>
      <c r="T221" s="29"/>
      <c r="U221" s="29">
        <v>0.19</v>
      </c>
      <c r="V221" s="29">
        <v>1.3278999999999999</v>
      </c>
      <c r="W221" s="29">
        <v>2.4</v>
      </c>
      <c r="X221" s="29">
        <v>0.94850000000000001</v>
      </c>
      <c r="Y221" s="29">
        <v>1.897</v>
      </c>
      <c r="Z221" s="29"/>
      <c r="AA221" s="29">
        <v>3.3549888686500715</v>
      </c>
      <c r="AB221" s="29"/>
      <c r="AC221" s="29"/>
    </row>
    <row r="222" spans="1:29" ht="15.75" x14ac:dyDescent="0.25">
      <c r="A222" s="29">
        <v>1535</v>
      </c>
      <c r="B222" s="29"/>
      <c r="C222" s="29"/>
      <c r="D222" s="29"/>
      <c r="E222" s="29"/>
      <c r="F222" s="29">
        <v>2.8</v>
      </c>
      <c r="G222" s="29"/>
      <c r="H222" s="29">
        <v>0.43459518399999997</v>
      </c>
      <c r="I222" s="29">
        <v>0.48</v>
      </c>
      <c r="J222" s="29">
        <v>1.5960000000000001</v>
      </c>
      <c r="K222" s="29"/>
      <c r="L222" s="29">
        <v>2.5419999999999998</v>
      </c>
      <c r="M222" s="29">
        <v>0.11708333333333333</v>
      </c>
      <c r="N222" s="29">
        <v>1.7</v>
      </c>
      <c r="O222" s="29"/>
      <c r="P222" s="29">
        <v>11</v>
      </c>
      <c r="Q222" s="29"/>
      <c r="R222" s="29"/>
      <c r="S222" s="29"/>
      <c r="T222" s="29"/>
      <c r="U222" s="29">
        <v>0.11634</v>
      </c>
      <c r="V222" s="29">
        <v>1.19</v>
      </c>
      <c r="W222" s="29">
        <v>2.4</v>
      </c>
      <c r="X222" s="29">
        <v>0.85</v>
      </c>
      <c r="Y222" s="29">
        <v>1.7</v>
      </c>
      <c r="Z222" s="29"/>
      <c r="AA222" s="29">
        <v>3.2718073264521355</v>
      </c>
      <c r="AB222" s="29"/>
      <c r="AC222" s="29"/>
    </row>
    <row r="223" spans="1:29" ht="15.75" x14ac:dyDescent="0.25">
      <c r="A223" s="29">
        <v>1536</v>
      </c>
      <c r="B223" s="29"/>
      <c r="C223" s="29"/>
      <c r="D223" s="29"/>
      <c r="E223" s="29"/>
      <c r="F223" s="29">
        <v>2.8</v>
      </c>
      <c r="G223" s="29"/>
      <c r="H223" s="29">
        <v>0.47964128235294112</v>
      </c>
      <c r="I223" s="29">
        <v>0.48</v>
      </c>
      <c r="J223" s="29">
        <v>1.7170000000000001</v>
      </c>
      <c r="K223" s="29"/>
      <c r="L223" s="29">
        <v>2.6619999999999999</v>
      </c>
      <c r="M223" s="29">
        <v>0.10541666666666666</v>
      </c>
      <c r="N223" s="29">
        <v>1.413</v>
      </c>
      <c r="O223" s="29"/>
      <c r="P223" s="29">
        <v>11</v>
      </c>
      <c r="Q223" s="29"/>
      <c r="R223" s="29"/>
      <c r="S223" s="29"/>
      <c r="T223" s="29"/>
      <c r="U223" s="29">
        <v>0.24850999999999998</v>
      </c>
      <c r="V223" s="29">
        <v>0.98909999999999998</v>
      </c>
      <c r="W223" s="29">
        <v>2.4</v>
      </c>
      <c r="X223" s="29">
        <v>0.70650000000000002</v>
      </c>
      <c r="Y223" s="29">
        <v>1.413</v>
      </c>
      <c r="Z223" s="29"/>
      <c r="AA223" s="29">
        <v>2.1683869662011741</v>
      </c>
      <c r="AB223" s="29"/>
      <c r="AC223" s="29"/>
    </row>
    <row r="224" spans="1:29" ht="15.75" x14ac:dyDescent="0.25">
      <c r="A224" s="29">
        <v>1537</v>
      </c>
      <c r="B224" s="29"/>
      <c r="C224" s="29"/>
      <c r="D224" s="29"/>
      <c r="E224" s="29"/>
      <c r="F224" s="29">
        <v>2.8</v>
      </c>
      <c r="G224" s="29"/>
      <c r="H224" s="29">
        <v>0.45061582352941176</v>
      </c>
      <c r="I224" s="29">
        <v>0.39079999999999998</v>
      </c>
      <c r="J224" s="29">
        <v>1.42</v>
      </c>
      <c r="K224" s="29"/>
      <c r="L224" s="29">
        <v>2.427</v>
      </c>
      <c r="M224" s="29">
        <v>9.8833333333333329E-2</v>
      </c>
      <c r="N224" s="29">
        <v>1.216</v>
      </c>
      <c r="O224" s="29"/>
      <c r="P224" s="29">
        <v>12.776</v>
      </c>
      <c r="Q224" s="29"/>
      <c r="R224" s="29"/>
      <c r="S224" s="29"/>
      <c r="T224" s="29"/>
      <c r="U224" s="29">
        <v>0.17978000000000002</v>
      </c>
      <c r="V224" s="29">
        <v>0.85119999999999996</v>
      </c>
      <c r="W224" s="29">
        <v>3.6139999999999999</v>
      </c>
      <c r="X224" s="29">
        <v>0.60799999999999998</v>
      </c>
      <c r="Y224" s="29">
        <v>1.216</v>
      </c>
      <c r="Z224" s="29"/>
      <c r="AA224" s="29">
        <v>2.8218984011333736</v>
      </c>
      <c r="AB224" s="29"/>
      <c r="AC224" s="29"/>
    </row>
    <row r="225" spans="1:29" ht="15.75" x14ac:dyDescent="0.25">
      <c r="A225" s="29">
        <v>1538</v>
      </c>
      <c r="B225" s="29"/>
      <c r="C225" s="29"/>
      <c r="D225" s="29"/>
      <c r="E225" s="29"/>
      <c r="F225" s="29">
        <v>2.8</v>
      </c>
      <c r="G225" s="29"/>
      <c r="H225" s="29">
        <v>0.47405252941176468</v>
      </c>
      <c r="I225" s="29">
        <v>0.19788</v>
      </c>
      <c r="J225" s="29">
        <v>1.42</v>
      </c>
      <c r="K225" s="29"/>
      <c r="L225" s="29">
        <v>2.129</v>
      </c>
      <c r="M225" s="29">
        <v>9.3833333333333324E-2</v>
      </c>
      <c r="N225" s="29">
        <v>1.7</v>
      </c>
      <c r="O225" s="29"/>
      <c r="P225" s="29">
        <v>14.608000000000001</v>
      </c>
      <c r="Q225" s="29"/>
      <c r="R225" s="29"/>
      <c r="S225" s="29"/>
      <c r="T225" s="29"/>
      <c r="U225" s="29">
        <v>0.55520999999999998</v>
      </c>
      <c r="V225" s="29">
        <v>1.19</v>
      </c>
      <c r="W225" s="29">
        <v>2.7549999999999999</v>
      </c>
      <c r="X225" s="29">
        <v>0.85</v>
      </c>
      <c r="Y225" s="29">
        <v>1.7</v>
      </c>
      <c r="Z225" s="29"/>
      <c r="AA225" s="29">
        <v>2.6073669297713011</v>
      </c>
      <c r="AB225" s="29"/>
      <c r="AC225" s="29"/>
    </row>
    <row r="226" spans="1:29" ht="15.75" x14ac:dyDescent="0.25">
      <c r="A226" s="29">
        <v>1539</v>
      </c>
      <c r="B226" s="29"/>
      <c r="C226" s="29"/>
      <c r="D226" s="29"/>
      <c r="E226" s="29"/>
      <c r="F226" s="29">
        <v>2.8</v>
      </c>
      <c r="G226" s="29"/>
      <c r="H226" s="29">
        <v>1.1063027411764705</v>
      </c>
      <c r="I226" s="29">
        <v>0.36715999999999999</v>
      </c>
      <c r="J226" s="29">
        <v>1.587</v>
      </c>
      <c r="K226" s="29"/>
      <c r="L226" s="29">
        <v>2.33</v>
      </c>
      <c r="M226" s="29">
        <v>0.11241666666666666</v>
      </c>
      <c r="N226" s="29">
        <v>2.1070000000000002</v>
      </c>
      <c r="O226" s="29"/>
      <c r="P226" s="29">
        <v>9.7629999999999999</v>
      </c>
      <c r="Q226" s="29"/>
      <c r="R226" s="29"/>
      <c r="S226" s="29"/>
      <c r="T226" s="29"/>
      <c r="U226" s="29">
        <v>0.27911999999999998</v>
      </c>
      <c r="V226" s="29">
        <v>1.4749000000000001</v>
      </c>
      <c r="W226" s="29">
        <v>3.5670000000000002</v>
      </c>
      <c r="X226" s="29">
        <v>1.0535000000000001</v>
      </c>
      <c r="Y226" s="29">
        <v>2.1070000000000002</v>
      </c>
      <c r="Z226" s="29"/>
      <c r="AA226" s="29">
        <v>2.7279902853673343</v>
      </c>
      <c r="AB226" s="29"/>
      <c r="AC226" s="29"/>
    </row>
    <row r="227" spans="1:29" ht="15.75" x14ac:dyDescent="0.25">
      <c r="A227" s="29">
        <v>1540</v>
      </c>
      <c r="B227" s="29"/>
      <c r="C227" s="29"/>
      <c r="D227" s="29"/>
      <c r="E227" s="29"/>
      <c r="F227" s="29">
        <v>2.8</v>
      </c>
      <c r="G227" s="29"/>
      <c r="H227" s="29">
        <v>1.5342930470588234</v>
      </c>
      <c r="I227" s="29">
        <v>0.8609</v>
      </c>
      <c r="J227" s="29">
        <v>1.3640000000000001</v>
      </c>
      <c r="K227" s="29"/>
      <c r="L227" s="29">
        <v>2.78</v>
      </c>
      <c r="M227" s="29">
        <v>0.15575</v>
      </c>
      <c r="N227" s="29">
        <v>2.7669999999999999</v>
      </c>
      <c r="O227" s="29"/>
      <c r="P227" s="29">
        <v>8.1760000000000002</v>
      </c>
      <c r="Q227" s="29"/>
      <c r="R227" s="29"/>
      <c r="S227" s="29"/>
      <c r="T227" s="29"/>
      <c r="U227" s="29">
        <v>0.33</v>
      </c>
      <c r="V227" s="29">
        <v>1.9368999999999998</v>
      </c>
      <c r="W227" s="29">
        <v>3.6</v>
      </c>
      <c r="X227" s="29">
        <v>1.3835</v>
      </c>
      <c r="Y227" s="29">
        <v>2.7669999999999999</v>
      </c>
      <c r="Z227" s="29"/>
      <c r="AA227" s="29">
        <v>2.9437360858125885</v>
      </c>
      <c r="AB227" s="29"/>
      <c r="AC227" s="29"/>
    </row>
    <row r="228" spans="1:29" ht="15.75" x14ac:dyDescent="0.25">
      <c r="A228" s="29">
        <v>1541</v>
      </c>
      <c r="B228" s="29"/>
      <c r="C228" s="29"/>
      <c r="D228" s="29"/>
      <c r="E228" s="29"/>
      <c r="F228" s="29">
        <v>2.8</v>
      </c>
      <c r="G228" s="29"/>
      <c r="H228" s="29">
        <v>0.78632687676470581</v>
      </c>
      <c r="I228" s="29">
        <v>0.75959999999999994</v>
      </c>
      <c r="J228" s="29">
        <v>1.246</v>
      </c>
      <c r="K228" s="29"/>
      <c r="L228" s="29">
        <v>2.7240000000000002</v>
      </c>
      <c r="M228" s="29">
        <v>0.14133333333333334</v>
      </c>
      <c r="N228" s="29">
        <v>1.792</v>
      </c>
      <c r="O228" s="29"/>
      <c r="P228" s="29">
        <v>15.329000000000001</v>
      </c>
      <c r="Q228" s="29"/>
      <c r="R228" s="29"/>
      <c r="S228" s="29"/>
      <c r="T228" s="29"/>
      <c r="U228" s="29">
        <v>0.38060000000000005</v>
      </c>
      <c r="V228" s="29">
        <v>1.2544</v>
      </c>
      <c r="W228" s="29">
        <v>7.9260000000000002</v>
      </c>
      <c r="X228" s="29">
        <v>0.89600000000000002</v>
      </c>
      <c r="Y228" s="29">
        <v>1.792</v>
      </c>
      <c r="Z228" s="29"/>
      <c r="AA228" s="29">
        <v>3.1400526209269382</v>
      </c>
      <c r="AB228" s="29"/>
      <c r="AC228" s="29"/>
    </row>
    <row r="229" spans="1:29" ht="15.75" x14ac:dyDescent="0.25">
      <c r="A229" s="29">
        <v>1542</v>
      </c>
      <c r="B229" s="29"/>
      <c r="C229" s="29"/>
      <c r="D229" s="29"/>
      <c r="E229" s="29"/>
      <c r="F229" s="29">
        <v>2.8</v>
      </c>
      <c r="G229" s="29"/>
      <c r="H229" s="29">
        <v>0.53118381764705869</v>
      </c>
      <c r="I229" s="29">
        <v>0.38927999999999996</v>
      </c>
      <c r="J229" s="29">
        <v>1.3640000000000001</v>
      </c>
      <c r="K229" s="29"/>
      <c r="L229" s="29">
        <v>2.78</v>
      </c>
      <c r="M229" s="29">
        <v>0.11408333333333333</v>
      </c>
      <c r="N229" s="29">
        <v>1.6</v>
      </c>
      <c r="O229" s="29"/>
      <c r="P229" s="29">
        <v>15.553000000000001</v>
      </c>
      <c r="Q229" s="29"/>
      <c r="R229" s="29"/>
      <c r="S229" s="29"/>
      <c r="T229" s="29"/>
      <c r="U229" s="29">
        <v>0.32476999999999995</v>
      </c>
      <c r="V229" s="29">
        <v>1.1199999999999999</v>
      </c>
      <c r="W229" s="29">
        <v>3.9630000000000001</v>
      </c>
      <c r="X229" s="29">
        <v>0.8</v>
      </c>
      <c r="Y229" s="29">
        <v>1.6</v>
      </c>
      <c r="Z229" s="29"/>
      <c r="AA229" s="29">
        <v>3</v>
      </c>
      <c r="AB229" s="29"/>
      <c r="AC229" s="29"/>
    </row>
    <row r="230" spans="1:29" ht="15.75" x14ac:dyDescent="0.25">
      <c r="A230" s="29">
        <v>1543</v>
      </c>
      <c r="B230" s="29"/>
      <c r="C230" s="29"/>
      <c r="D230" s="29"/>
      <c r="E230" s="29"/>
      <c r="F230" s="29">
        <v>2.8</v>
      </c>
      <c r="G230" s="29"/>
      <c r="H230" s="29">
        <v>0.5229757076470587</v>
      </c>
      <c r="I230" s="29">
        <v>0.36088999999999999</v>
      </c>
      <c r="J230" s="29">
        <v>1.758</v>
      </c>
      <c r="K230" s="29"/>
      <c r="L230" s="29">
        <v>2.895</v>
      </c>
      <c r="M230" s="29">
        <v>0.10933333333333334</v>
      </c>
      <c r="N230" s="29">
        <v>1.4390000000000001</v>
      </c>
      <c r="O230" s="29"/>
      <c r="P230" s="29">
        <v>13.624000000000001</v>
      </c>
      <c r="Q230" s="29"/>
      <c r="R230" s="29"/>
      <c r="S230" s="29"/>
      <c r="T230" s="29"/>
      <c r="U230" s="29">
        <v>0.50746999999999998</v>
      </c>
      <c r="V230" s="29">
        <v>1.0073000000000001</v>
      </c>
      <c r="W230" s="29">
        <v>2.9</v>
      </c>
      <c r="X230" s="29">
        <v>0.71950000000000003</v>
      </c>
      <c r="Y230" s="29">
        <v>1.4390000000000001</v>
      </c>
      <c r="Z230" s="29"/>
      <c r="AA230" s="29">
        <v>3</v>
      </c>
      <c r="AB230" s="29"/>
      <c r="AC230" s="29"/>
    </row>
    <row r="231" spans="1:29" ht="15.75" x14ac:dyDescent="0.25">
      <c r="A231" s="29">
        <v>1544</v>
      </c>
      <c r="B231" s="29"/>
      <c r="C231" s="29"/>
      <c r="D231" s="29"/>
      <c r="E231" s="29"/>
      <c r="F231" s="29">
        <v>2.8</v>
      </c>
      <c r="G231" s="29"/>
      <c r="H231" s="29">
        <v>0.52904517647058813</v>
      </c>
      <c r="I231" s="29">
        <v>0.27072000000000002</v>
      </c>
      <c r="J231" s="29">
        <v>1.587</v>
      </c>
      <c r="K231" s="29"/>
      <c r="L231" s="29">
        <v>3.2370000000000001</v>
      </c>
      <c r="M231" s="29">
        <v>9.7916666666666666E-2</v>
      </c>
      <c r="N231" s="29">
        <v>1.7170000000000001</v>
      </c>
      <c r="O231" s="29"/>
      <c r="P231" s="29">
        <v>9.5359999999999996</v>
      </c>
      <c r="Q231" s="29"/>
      <c r="R231" s="29"/>
      <c r="S231" s="29"/>
      <c r="T231" s="29"/>
      <c r="U231" s="29">
        <v>0.22835</v>
      </c>
      <c r="V231" s="29">
        <v>1.2019</v>
      </c>
      <c r="W231" s="29">
        <v>2.9</v>
      </c>
      <c r="X231" s="29">
        <v>0.85850000000000004</v>
      </c>
      <c r="Y231" s="29">
        <v>1.7170000000000001</v>
      </c>
      <c r="Z231" s="29"/>
      <c r="AA231" s="29">
        <v>2.9437360858125885</v>
      </c>
      <c r="AB231" s="29"/>
      <c r="AC231" s="29"/>
    </row>
    <row r="232" spans="1:29" ht="15.75" x14ac:dyDescent="0.25">
      <c r="A232" s="29">
        <v>1545</v>
      </c>
      <c r="B232" s="29"/>
      <c r="C232" s="29"/>
      <c r="D232" s="29">
        <v>4.6331999999999995</v>
      </c>
      <c r="E232" s="29"/>
      <c r="F232" s="29">
        <v>2.8</v>
      </c>
      <c r="G232" s="29"/>
      <c r="H232" s="29">
        <v>0.60584545882352936</v>
      </c>
      <c r="I232" s="29">
        <v>0.29896</v>
      </c>
      <c r="J232" s="29">
        <v>1.5289999999999999</v>
      </c>
      <c r="K232" s="29"/>
      <c r="L232" s="29">
        <v>2.4620000000000002</v>
      </c>
      <c r="M232" s="29">
        <v>0.11925000000000001</v>
      </c>
      <c r="N232" s="29">
        <v>1.663</v>
      </c>
      <c r="O232" s="29"/>
      <c r="P232" s="29">
        <v>15.587999999999999</v>
      </c>
      <c r="Q232" s="29"/>
      <c r="R232" s="29"/>
      <c r="S232" s="29"/>
      <c r="T232" s="29"/>
      <c r="U232" s="29">
        <v>0.33</v>
      </c>
      <c r="V232" s="29">
        <v>1.1640999999999999</v>
      </c>
      <c r="W232" s="29">
        <v>1.8140000000000001</v>
      </c>
      <c r="X232" s="29">
        <v>0.83150000000000002</v>
      </c>
      <c r="Y232" s="29">
        <v>1.663</v>
      </c>
      <c r="Z232" s="29"/>
      <c r="AA232" s="29">
        <v>2.6</v>
      </c>
      <c r="AB232" s="29"/>
      <c r="AC232" s="29"/>
    </row>
    <row r="233" spans="1:29" ht="15.75" x14ac:dyDescent="0.25">
      <c r="A233" s="29">
        <v>1546</v>
      </c>
      <c r="B233" s="29"/>
      <c r="C233" s="29"/>
      <c r="D233" s="29"/>
      <c r="E233" s="29"/>
      <c r="F233" s="29">
        <v>2.8</v>
      </c>
      <c r="G233" s="29"/>
      <c r="H233" s="29">
        <v>0.4903388715789474</v>
      </c>
      <c r="I233" s="29">
        <v>0.31114999999999998</v>
      </c>
      <c r="J233" s="29">
        <v>1.425</v>
      </c>
      <c r="K233" s="29"/>
      <c r="L233" s="29">
        <v>3.1190000000000002</v>
      </c>
      <c r="M233" s="29">
        <v>0.10216666666666667</v>
      </c>
      <c r="N233" s="29">
        <v>1.4079999999999999</v>
      </c>
      <c r="O233" s="29"/>
      <c r="P233" s="29">
        <v>15.426</v>
      </c>
      <c r="Q233" s="29"/>
      <c r="R233" s="29"/>
      <c r="S233" s="29"/>
      <c r="T233" s="29"/>
      <c r="U233" s="29">
        <v>0.43026999999999999</v>
      </c>
      <c r="V233" s="29">
        <v>0.98559999999999992</v>
      </c>
      <c r="W233" s="29">
        <v>2.4</v>
      </c>
      <c r="X233" s="29">
        <v>0.70399999999999996</v>
      </c>
      <c r="Y233" s="29">
        <v>1.4079999999999999</v>
      </c>
      <c r="Z233" s="29"/>
      <c r="AA233" s="29">
        <v>2.6</v>
      </c>
      <c r="AB233" s="29"/>
      <c r="AC233" s="29"/>
    </row>
    <row r="234" spans="1:29" ht="15.75" x14ac:dyDescent="0.25">
      <c r="A234" s="29">
        <v>1547</v>
      </c>
      <c r="B234" s="29"/>
      <c r="C234" s="29"/>
      <c r="D234" s="29"/>
      <c r="E234" s="29"/>
      <c r="F234" s="29">
        <v>2.8</v>
      </c>
      <c r="G234" s="29"/>
      <c r="H234" s="29">
        <v>0.43085486736842105</v>
      </c>
      <c r="I234" s="29">
        <v>0.45</v>
      </c>
      <c r="J234" s="29">
        <v>1.47</v>
      </c>
      <c r="K234" s="29"/>
      <c r="L234" s="29">
        <v>2.6240000000000001</v>
      </c>
      <c r="M234" s="29">
        <v>0.11291666666666667</v>
      </c>
      <c r="N234" s="29">
        <v>1.65</v>
      </c>
      <c r="O234" s="29"/>
      <c r="P234" s="29">
        <v>14.657999999999999</v>
      </c>
      <c r="Q234" s="29"/>
      <c r="R234" s="29"/>
      <c r="S234" s="29"/>
      <c r="T234" s="29"/>
      <c r="U234" s="29">
        <v>1.28596</v>
      </c>
      <c r="V234" s="29">
        <v>1.1549999999999998</v>
      </c>
      <c r="W234" s="29">
        <v>2.4</v>
      </c>
      <c r="X234" s="29">
        <v>0.82499999999999996</v>
      </c>
      <c r="Y234" s="29">
        <v>1.65</v>
      </c>
      <c r="Z234" s="29"/>
      <c r="AA234" s="29">
        <v>2.2218174458611619</v>
      </c>
      <c r="AB234" s="29"/>
      <c r="AC234" s="29"/>
    </row>
    <row r="235" spans="1:29" ht="15.75" x14ac:dyDescent="0.25">
      <c r="A235" s="29">
        <v>1548</v>
      </c>
      <c r="B235" s="29"/>
      <c r="C235" s="29"/>
      <c r="D235" s="29"/>
      <c r="E235" s="29"/>
      <c r="F235" s="29">
        <v>2.8</v>
      </c>
      <c r="G235" s="29"/>
      <c r="H235" s="29">
        <v>0.6509827831578946</v>
      </c>
      <c r="I235" s="29">
        <v>0.60389000000000004</v>
      </c>
      <c r="J235" s="29">
        <v>1.47</v>
      </c>
      <c r="K235" s="29"/>
      <c r="L235" s="29">
        <v>3.0070000000000001</v>
      </c>
      <c r="M235" s="29">
        <v>0.12533333333333332</v>
      </c>
      <c r="N235" s="29">
        <v>1.8939999999999999</v>
      </c>
      <c r="O235" s="29"/>
      <c r="P235" s="29">
        <v>17.393999999999998</v>
      </c>
      <c r="Q235" s="29"/>
      <c r="R235" s="29"/>
      <c r="S235" s="29"/>
      <c r="T235" s="29"/>
      <c r="U235" s="29">
        <v>0.51668000000000003</v>
      </c>
      <c r="V235" s="29">
        <v>1.3257999999999999</v>
      </c>
      <c r="W235" s="29">
        <v>2.4</v>
      </c>
      <c r="X235" s="29">
        <v>0.94699999999999995</v>
      </c>
      <c r="Y235" s="29">
        <v>1.8939999999999999</v>
      </c>
      <c r="Z235" s="29"/>
      <c r="AA235" s="29">
        <v>2.7</v>
      </c>
      <c r="AB235" s="29"/>
      <c r="AC235" s="29"/>
    </row>
    <row r="236" spans="1:29" ht="15.75" x14ac:dyDescent="0.25">
      <c r="A236" s="29">
        <v>1549</v>
      </c>
      <c r="B236" s="29"/>
      <c r="C236" s="29"/>
      <c r="D236" s="29"/>
      <c r="E236" s="29"/>
      <c r="F236" s="29">
        <v>2.8</v>
      </c>
      <c r="G236" s="29"/>
      <c r="H236" s="29">
        <v>0.80878234526315784</v>
      </c>
      <c r="I236" s="29">
        <v>0.67706999999999995</v>
      </c>
      <c r="J236" s="29">
        <v>1.5289999999999999</v>
      </c>
      <c r="K236" s="29"/>
      <c r="L236" s="29">
        <v>2.677</v>
      </c>
      <c r="M236" s="29">
        <v>0.13933333333333334</v>
      </c>
      <c r="N236" s="29">
        <v>2.0499999999999998</v>
      </c>
      <c r="O236" s="29"/>
      <c r="P236" s="29">
        <v>13.129</v>
      </c>
      <c r="Q236" s="29"/>
      <c r="R236" s="29"/>
      <c r="S236" s="29"/>
      <c r="T236" s="29"/>
      <c r="U236" s="29">
        <v>0.34228000000000003</v>
      </c>
      <c r="V236" s="29">
        <v>1.4349999999999998</v>
      </c>
      <c r="W236" s="29">
        <v>3.4369999999999998</v>
      </c>
      <c r="X236" s="29">
        <v>1.0249999999999999</v>
      </c>
      <c r="Y236" s="29">
        <v>2.0499999999999998</v>
      </c>
      <c r="Z236" s="29"/>
      <c r="AA236" s="29">
        <v>3.2145314713620721</v>
      </c>
      <c r="AB236" s="29"/>
      <c r="AC236" s="29"/>
    </row>
    <row r="237" spans="1:29" ht="15.75" x14ac:dyDescent="0.25">
      <c r="A237" s="29">
        <v>1550</v>
      </c>
      <c r="B237" s="29"/>
      <c r="C237" s="29"/>
      <c r="D237" s="29"/>
      <c r="E237" s="29"/>
      <c r="F237" s="29">
        <v>2.8</v>
      </c>
      <c r="G237" s="29"/>
      <c r="H237" s="29">
        <v>0.81125569263157882</v>
      </c>
      <c r="I237" s="29">
        <v>0.36603000000000002</v>
      </c>
      <c r="J237" s="29">
        <v>1.202</v>
      </c>
      <c r="K237" s="29"/>
      <c r="L237" s="29">
        <v>2.4620000000000002</v>
      </c>
      <c r="M237" s="29">
        <v>0.12225000000000001</v>
      </c>
      <c r="N237" s="29">
        <v>2.2240000000000002</v>
      </c>
      <c r="O237" s="29"/>
      <c r="P237" s="29">
        <v>14.113</v>
      </c>
      <c r="Q237" s="29"/>
      <c r="R237" s="29"/>
      <c r="S237" s="29"/>
      <c r="T237" s="29"/>
      <c r="U237" s="29">
        <v>0.44005000000000005</v>
      </c>
      <c r="V237" s="29">
        <v>1.5568</v>
      </c>
      <c r="W237" s="29">
        <v>3.5</v>
      </c>
      <c r="X237" s="29">
        <v>1.1120000000000001</v>
      </c>
      <c r="Y237" s="29">
        <v>2.2240000000000002</v>
      </c>
      <c r="Z237" s="29"/>
      <c r="AA237" s="29">
        <v>3.25</v>
      </c>
      <c r="AB237" s="29"/>
      <c r="AC237" s="29"/>
    </row>
    <row r="238" spans="1:29" ht="15.75" x14ac:dyDescent="0.25">
      <c r="A238" s="29">
        <v>1551</v>
      </c>
      <c r="B238" s="29"/>
      <c r="C238" s="29"/>
      <c r="D238" s="29">
        <v>5.2509599999999992</v>
      </c>
      <c r="E238" s="29"/>
      <c r="F238" s="29">
        <v>2.8</v>
      </c>
      <c r="G238" s="29"/>
      <c r="H238" s="29">
        <v>0.95023605868421057</v>
      </c>
      <c r="I238" s="29">
        <v>0.37</v>
      </c>
      <c r="J238" s="29">
        <v>1.5</v>
      </c>
      <c r="K238" s="29"/>
      <c r="L238" s="29">
        <v>2.4620000000000002</v>
      </c>
      <c r="M238" s="29">
        <v>0.1285</v>
      </c>
      <c r="N238" s="29">
        <v>2.532</v>
      </c>
      <c r="O238" s="29"/>
      <c r="P238" s="29">
        <v>13.343999999999999</v>
      </c>
      <c r="Q238" s="29"/>
      <c r="R238" s="29"/>
      <c r="S238" s="29"/>
      <c r="T238" s="29"/>
      <c r="U238" s="29">
        <v>0.13692000000000001</v>
      </c>
      <c r="V238" s="29">
        <v>1.7724</v>
      </c>
      <c r="W238" s="29">
        <v>3.5</v>
      </c>
      <c r="X238" s="29">
        <v>1.266</v>
      </c>
      <c r="Y238" s="29">
        <v>2.532</v>
      </c>
      <c r="Z238" s="29"/>
      <c r="AA238" s="29">
        <v>3.261890305606153</v>
      </c>
      <c r="AB238" s="29"/>
      <c r="AC238" s="29"/>
    </row>
    <row r="239" spans="1:29" ht="15.75" x14ac:dyDescent="0.25">
      <c r="A239" s="29">
        <v>1552</v>
      </c>
      <c r="B239" s="29">
        <v>2.6749999999999998</v>
      </c>
      <c r="C239" s="29"/>
      <c r="D239" s="29">
        <v>5.2509599999999992</v>
      </c>
      <c r="E239" s="29"/>
      <c r="F239" s="29">
        <v>2.6749999999999998</v>
      </c>
      <c r="G239" s="29"/>
      <c r="H239" s="29">
        <v>0.73424405842105256</v>
      </c>
      <c r="I239" s="29">
        <v>0.37351999999999996</v>
      </c>
      <c r="J239" s="29">
        <v>1.5</v>
      </c>
      <c r="K239" s="29"/>
      <c r="L239" s="29">
        <v>2.2970000000000002</v>
      </c>
      <c r="M239" s="29">
        <v>0.11925000000000001</v>
      </c>
      <c r="N239" s="29">
        <v>1.7689999999999999</v>
      </c>
      <c r="O239" s="29"/>
      <c r="P239" s="29">
        <v>14.657999999999999</v>
      </c>
      <c r="Q239" s="29"/>
      <c r="R239" s="29"/>
      <c r="S239" s="29"/>
      <c r="T239" s="29"/>
      <c r="U239" s="29">
        <v>0.39</v>
      </c>
      <c r="V239" s="29">
        <v>1.2383</v>
      </c>
      <c r="W239" s="29">
        <v>3.5</v>
      </c>
      <c r="X239" s="29">
        <v>0.88449999999999995</v>
      </c>
      <c r="Y239" s="29">
        <v>1.7689999999999999</v>
      </c>
      <c r="Z239" s="29"/>
      <c r="AA239" s="29">
        <v>3.403764420157863</v>
      </c>
      <c r="AB239" s="29"/>
      <c r="AC239" s="29"/>
    </row>
    <row r="240" spans="1:29" ht="15.75" x14ac:dyDescent="0.25">
      <c r="A240" s="29">
        <v>1553</v>
      </c>
      <c r="B240" s="29"/>
      <c r="C240" s="29"/>
      <c r="D240" s="29">
        <v>5.2509599999999992</v>
      </c>
      <c r="E240" s="29"/>
      <c r="F240" s="29">
        <v>2.9</v>
      </c>
      <c r="G240" s="29"/>
      <c r="H240" s="29">
        <v>0.71979634289473682</v>
      </c>
      <c r="I240" s="29">
        <v>0.53060000000000007</v>
      </c>
      <c r="J240" s="29">
        <v>1.5</v>
      </c>
      <c r="K240" s="29"/>
      <c r="L240" s="29">
        <v>2.35</v>
      </c>
      <c r="M240" s="29">
        <v>0.12533333333333332</v>
      </c>
      <c r="N240" s="29">
        <v>1.861</v>
      </c>
      <c r="O240" s="29"/>
      <c r="P240" s="29">
        <v>15.753</v>
      </c>
      <c r="Q240" s="29"/>
      <c r="R240" s="29"/>
      <c r="S240" s="29"/>
      <c r="T240" s="29">
        <v>0.31302775834079716</v>
      </c>
      <c r="U240" s="29">
        <v>0.39</v>
      </c>
      <c r="V240" s="29">
        <v>1.3027</v>
      </c>
      <c r="W240" s="29">
        <v>3.6920000000000002</v>
      </c>
      <c r="X240" s="29">
        <v>0.93049999999999999</v>
      </c>
      <c r="Y240" s="29">
        <v>1.861</v>
      </c>
      <c r="Z240" s="29"/>
      <c r="AA240" s="29">
        <v>3.3090467516697029</v>
      </c>
      <c r="AB240" s="29"/>
      <c r="AC240" s="29"/>
    </row>
    <row r="241" spans="1:29" ht="15.75" x14ac:dyDescent="0.25">
      <c r="A241" s="29">
        <v>1554</v>
      </c>
      <c r="B241" s="29"/>
      <c r="C241" s="29"/>
      <c r="D241" s="29">
        <v>5.2509599999999992</v>
      </c>
      <c r="E241" s="29"/>
      <c r="F241" s="29">
        <v>2.9</v>
      </c>
      <c r="G241" s="29"/>
      <c r="H241" s="29">
        <v>0.81705973368421048</v>
      </c>
      <c r="I241" s="29">
        <v>0.76846000000000003</v>
      </c>
      <c r="J241" s="29">
        <v>4.8120000000000003</v>
      </c>
      <c r="K241" s="29"/>
      <c r="L241" s="29">
        <v>3.0659999999999998</v>
      </c>
      <c r="M241" s="29">
        <v>0.1285</v>
      </c>
      <c r="N241" s="29">
        <v>1.732</v>
      </c>
      <c r="O241" s="29"/>
      <c r="P241" s="29">
        <v>16.082999999999998</v>
      </c>
      <c r="Q241" s="29"/>
      <c r="R241" s="29"/>
      <c r="S241" s="29"/>
      <c r="T241" s="29">
        <v>0.48</v>
      </c>
      <c r="U241" s="29">
        <v>0.65397000000000005</v>
      </c>
      <c r="V241" s="29">
        <v>1.2123999999999999</v>
      </c>
      <c r="W241" s="29">
        <v>4.5</v>
      </c>
      <c r="X241" s="29">
        <v>0.86599999999999999</v>
      </c>
      <c r="Y241" s="29">
        <v>1.732</v>
      </c>
      <c r="Z241" s="29"/>
      <c r="AA241" s="29">
        <v>3.5219591175875333</v>
      </c>
      <c r="AB241" s="29"/>
      <c r="AC241" s="29"/>
    </row>
    <row r="242" spans="1:29" ht="15.75" x14ac:dyDescent="0.25">
      <c r="A242" s="29">
        <v>1555</v>
      </c>
      <c r="B242" s="29"/>
      <c r="C242" s="29"/>
      <c r="D242" s="29">
        <v>5.2509599999999992</v>
      </c>
      <c r="E242" s="29"/>
      <c r="F242" s="29">
        <v>2.9</v>
      </c>
      <c r="G242" s="29"/>
      <c r="H242" s="29">
        <v>2.0083580334210525</v>
      </c>
      <c r="I242" s="29">
        <v>0.77761999999999998</v>
      </c>
      <c r="J242" s="29">
        <v>1.32</v>
      </c>
      <c r="K242" s="29"/>
      <c r="L242" s="29">
        <v>3.8260000000000001</v>
      </c>
      <c r="M242" s="29">
        <v>0.15325</v>
      </c>
      <c r="N242" s="29">
        <v>2.2589999999999999</v>
      </c>
      <c r="O242" s="29"/>
      <c r="P242" s="29">
        <v>20.183</v>
      </c>
      <c r="Q242" s="29"/>
      <c r="R242" s="29"/>
      <c r="S242" s="29"/>
      <c r="T242" s="29">
        <v>0.64742688974100615</v>
      </c>
      <c r="U242" s="29">
        <v>0.56228999999999996</v>
      </c>
      <c r="V242" s="29">
        <v>1.5812999999999999</v>
      </c>
      <c r="W242" s="29">
        <v>4.5</v>
      </c>
      <c r="X242" s="29">
        <v>1.1294999999999999</v>
      </c>
      <c r="Y242" s="29">
        <v>2.2589999999999999</v>
      </c>
      <c r="Z242" s="29"/>
      <c r="AA242" s="29">
        <v>3.971058490184173</v>
      </c>
      <c r="AB242" s="29"/>
      <c r="AC242" s="29"/>
    </row>
    <row r="243" spans="1:29" ht="15.75" x14ac:dyDescent="0.25">
      <c r="A243" s="29">
        <v>1556</v>
      </c>
      <c r="B243" s="29">
        <v>2.9710000000000001</v>
      </c>
      <c r="C243" s="29"/>
      <c r="D243" s="29">
        <v>5.2509599999999992</v>
      </c>
      <c r="E243" s="29"/>
      <c r="F243" s="29">
        <v>2.9710000000000001</v>
      </c>
      <c r="G243" s="29"/>
      <c r="H243" s="29">
        <v>1.8028179663157895</v>
      </c>
      <c r="I243" s="29">
        <v>0.45741999999999999</v>
      </c>
      <c r="J243" s="29">
        <v>3.169</v>
      </c>
      <c r="K243" s="29"/>
      <c r="L243" s="29">
        <v>3.1190000000000002</v>
      </c>
      <c r="M243" s="29">
        <v>0.14241666666666666</v>
      </c>
      <c r="N243" s="29">
        <v>2.577</v>
      </c>
      <c r="O243" s="29"/>
      <c r="P243" s="29">
        <v>17.167000000000002</v>
      </c>
      <c r="Q243" s="29"/>
      <c r="R243" s="29"/>
      <c r="S243" s="29"/>
      <c r="T243" s="29">
        <v>0.54911857366771155</v>
      </c>
      <c r="U243" s="29">
        <v>0.3276</v>
      </c>
      <c r="V243" s="29">
        <v>1.8038999999999998</v>
      </c>
      <c r="W243" s="29">
        <v>4.5</v>
      </c>
      <c r="X243" s="29">
        <v>1.2885</v>
      </c>
      <c r="Y243" s="29">
        <v>2.577</v>
      </c>
      <c r="Z243" s="29"/>
      <c r="AA243" s="29">
        <v>3.781825541388383</v>
      </c>
      <c r="AB243" s="29"/>
      <c r="AC243" s="29"/>
    </row>
    <row r="244" spans="1:29" ht="15.75" x14ac:dyDescent="0.25">
      <c r="A244" s="29">
        <v>1557</v>
      </c>
      <c r="B244" s="29">
        <v>2.786</v>
      </c>
      <c r="C244" s="29"/>
      <c r="D244" s="29">
        <v>5.2509599999999992</v>
      </c>
      <c r="E244" s="29"/>
      <c r="F244" s="29">
        <v>2.786</v>
      </c>
      <c r="G244" s="29"/>
      <c r="H244" s="29">
        <v>1.459905045</v>
      </c>
      <c r="I244" s="29">
        <v>0.56000000000000005</v>
      </c>
      <c r="J244" s="29">
        <v>1.8049999999999999</v>
      </c>
      <c r="K244" s="29"/>
      <c r="L244" s="29">
        <v>3.0659999999999998</v>
      </c>
      <c r="M244" s="29">
        <v>0.15325</v>
      </c>
      <c r="N244" s="29">
        <v>1.9490000000000001</v>
      </c>
      <c r="O244" s="29"/>
      <c r="P244" s="29">
        <v>14.000999999999999</v>
      </c>
      <c r="Q244" s="29"/>
      <c r="R244" s="29"/>
      <c r="S244" s="29"/>
      <c r="T244" s="29">
        <v>0.7</v>
      </c>
      <c r="U244" s="29">
        <v>0.34715000000000001</v>
      </c>
      <c r="V244" s="29">
        <v>1.3643000000000001</v>
      </c>
      <c r="W244" s="29">
        <v>4.5</v>
      </c>
      <c r="X244" s="29">
        <v>0.97450000000000003</v>
      </c>
      <c r="Y244" s="29">
        <v>1.9490000000000001</v>
      </c>
      <c r="Z244" s="29"/>
      <c r="AA244" s="29">
        <v>3.781825541388383</v>
      </c>
      <c r="AB244" s="29"/>
      <c r="AC244" s="29"/>
    </row>
    <row r="245" spans="1:29" ht="15.75" x14ac:dyDescent="0.25">
      <c r="A245" s="29">
        <v>1558</v>
      </c>
      <c r="B245" s="29">
        <v>3.8450000000000002</v>
      </c>
      <c r="C245" s="29"/>
      <c r="D245" s="29">
        <v>5.2509599999999992</v>
      </c>
      <c r="E245" s="29"/>
      <c r="F245" s="29">
        <v>3.8450000000000002</v>
      </c>
      <c r="G245" s="29"/>
      <c r="H245" s="29">
        <v>1.2967522297368419</v>
      </c>
      <c r="I245" s="29">
        <v>0.66276999999999997</v>
      </c>
      <c r="J245" s="29">
        <v>1.9</v>
      </c>
      <c r="K245" s="29"/>
      <c r="L245" s="29">
        <v>3.4460000000000002</v>
      </c>
      <c r="M245" s="29">
        <v>0.18891666666666665</v>
      </c>
      <c r="N245" s="29">
        <v>2.0990000000000002</v>
      </c>
      <c r="O245" s="29"/>
      <c r="P245" s="29">
        <v>14.000999999999999</v>
      </c>
      <c r="Q245" s="29"/>
      <c r="R245" s="29"/>
      <c r="S245" s="29"/>
      <c r="T245" s="29">
        <v>0.898854808087028</v>
      </c>
      <c r="U245" s="29">
        <v>0.49018</v>
      </c>
      <c r="V245" s="29">
        <v>1.4693000000000001</v>
      </c>
      <c r="W245" s="29">
        <v>4.5</v>
      </c>
      <c r="X245" s="29">
        <v>1.0495000000000001</v>
      </c>
      <c r="Y245" s="29">
        <v>2.0990000000000002</v>
      </c>
      <c r="Z245" s="29"/>
      <c r="AA245" s="29">
        <v>4.5381501720299529</v>
      </c>
      <c r="AB245" s="29"/>
      <c r="AC245" s="29"/>
    </row>
    <row r="246" spans="1:29" ht="15.75" x14ac:dyDescent="0.25">
      <c r="A246" s="29">
        <v>1559</v>
      </c>
      <c r="B246" s="29">
        <v>3.7890000000000001</v>
      </c>
      <c r="C246" s="29"/>
      <c r="D246" s="29">
        <v>5.2509599999999992</v>
      </c>
      <c r="E246" s="29"/>
      <c r="F246" s="29">
        <v>3.7890000000000001</v>
      </c>
      <c r="G246" s="29"/>
      <c r="H246" s="29">
        <v>0.8265074736842104</v>
      </c>
      <c r="I246" s="29">
        <v>0.40253999999999995</v>
      </c>
      <c r="J246" s="29">
        <v>1.9</v>
      </c>
      <c r="K246" s="29"/>
      <c r="L246" s="29">
        <v>3.5579999999999998</v>
      </c>
      <c r="M246" s="29">
        <v>0.18725</v>
      </c>
      <c r="N246" s="29">
        <v>1.81</v>
      </c>
      <c r="O246" s="29"/>
      <c r="P246" s="29">
        <v>14.000999999999999</v>
      </c>
      <c r="Q246" s="29"/>
      <c r="R246" s="29"/>
      <c r="S246" s="29"/>
      <c r="T246" s="29">
        <v>0.54685572240259739</v>
      </c>
      <c r="U246" s="29">
        <v>0.69757999999999998</v>
      </c>
      <c r="V246" s="29">
        <v>1.2669999999999999</v>
      </c>
      <c r="W246" s="29">
        <v>4.5</v>
      </c>
      <c r="X246" s="29">
        <v>0.90500000000000003</v>
      </c>
      <c r="Y246" s="29">
        <v>1.81</v>
      </c>
      <c r="Z246" s="29"/>
      <c r="AA246" s="29">
        <v>4.25</v>
      </c>
      <c r="AB246" s="29"/>
      <c r="AC246" s="29"/>
    </row>
    <row r="247" spans="1:29" ht="15.75" x14ac:dyDescent="0.25">
      <c r="A247" s="29">
        <v>1560</v>
      </c>
      <c r="B247" s="29"/>
      <c r="C247" s="29"/>
      <c r="D247" s="29">
        <v>5.2509599999999992</v>
      </c>
      <c r="E247" s="29">
        <v>5.84</v>
      </c>
      <c r="F247" s="29">
        <v>3.9</v>
      </c>
      <c r="G247" s="29"/>
      <c r="H247" s="29">
        <v>0.90507193263157892</v>
      </c>
      <c r="I247" s="29">
        <v>0.40253999999999995</v>
      </c>
      <c r="J247" s="29">
        <v>1.97</v>
      </c>
      <c r="K247" s="29"/>
      <c r="L247" s="29">
        <v>3.9910000000000001</v>
      </c>
      <c r="M247" s="29">
        <v>0.17033333333333334</v>
      </c>
      <c r="N247" s="29">
        <v>2.335</v>
      </c>
      <c r="O247" s="29"/>
      <c r="P247" s="29">
        <v>16.356999999999999</v>
      </c>
      <c r="Q247" s="29"/>
      <c r="R247" s="29"/>
      <c r="S247" s="29"/>
      <c r="T247" s="29">
        <v>0.37714187751903272</v>
      </c>
      <c r="U247" s="29">
        <v>0.66008999999999995</v>
      </c>
      <c r="V247" s="29">
        <v>1.6344999999999998</v>
      </c>
      <c r="W247" s="29">
        <v>4.5</v>
      </c>
      <c r="X247" s="29">
        <v>1.1675</v>
      </c>
      <c r="Y247" s="29">
        <v>2.335</v>
      </c>
      <c r="Z247" s="29"/>
      <c r="AA247" s="29">
        <v>3.971058490184173</v>
      </c>
      <c r="AB247" s="29"/>
      <c r="AC247" s="29"/>
    </row>
    <row r="248" spans="1:29" ht="15.75" x14ac:dyDescent="0.25">
      <c r="A248" s="29">
        <v>1561</v>
      </c>
      <c r="B248" s="29">
        <v>4.085</v>
      </c>
      <c r="C248" s="29"/>
      <c r="D248" s="29">
        <v>5.1270299999999995</v>
      </c>
      <c r="E248" s="29">
        <v>5.84</v>
      </c>
      <c r="F248" s="29">
        <v>4.085</v>
      </c>
      <c r="G248" s="29"/>
      <c r="H248" s="29">
        <v>0.74254263052631564</v>
      </c>
      <c r="I248" s="29">
        <v>0.40253999999999995</v>
      </c>
      <c r="J248" s="29">
        <v>1.97</v>
      </c>
      <c r="K248" s="29"/>
      <c r="L248" s="29">
        <v>3.4460000000000002</v>
      </c>
      <c r="M248" s="29">
        <v>0.161</v>
      </c>
      <c r="N248" s="29">
        <v>2.8719999999999999</v>
      </c>
      <c r="O248" s="29"/>
      <c r="P248" s="29">
        <v>18.103000000000002</v>
      </c>
      <c r="Q248" s="29"/>
      <c r="R248" s="29"/>
      <c r="S248" s="29"/>
      <c r="T248" s="29">
        <v>0.48274160322436188</v>
      </c>
      <c r="U248" s="29">
        <v>0.57940000000000003</v>
      </c>
      <c r="V248" s="29">
        <v>2.0103999999999997</v>
      </c>
      <c r="W248" s="29">
        <v>4.5</v>
      </c>
      <c r="X248" s="29">
        <v>1.4359999999999999</v>
      </c>
      <c r="Y248" s="29">
        <v>2.8719999999999999</v>
      </c>
      <c r="Z248" s="29"/>
      <c r="AA248" s="29">
        <v>3.9236996559400934</v>
      </c>
      <c r="AB248" s="29"/>
      <c r="AC248" s="29"/>
    </row>
    <row r="249" spans="1:29" ht="15.75" x14ac:dyDescent="0.25">
      <c r="A249" s="29">
        <v>1562</v>
      </c>
      <c r="B249" s="29">
        <v>4.0119999999999996</v>
      </c>
      <c r="C249" s="29"/>
      <c r="D249" s="29">
        <v>5.1270299999999995</v>
      </c>
      <c r="E249" s="29">
        <v>5.84</v>
      </c>
      <c r="F249" s="29">
        <v>4.0119999999999996</v>
      </c>
      <c r="G249" s="29"/>
      <c r="H249" s="29">
        <v>0.91084861894736824</v>
      </c>
      <c r="I249" s="29">
        <v>0.40253999999999995</v>
      </c>
      <c r="J249" s="29">
        <v>1.752</v>
      </c>
      <c r="K249" s="29"/>
      <c r="L249" s="29">
        <v>3.1720000000000002</v>
      </c>
      <c r="M249" s="29">
        <v>0.19041666666666668</v>
      </c>
      <c r="N249" s="29">
        <v>2.359</v>
      </c>
      <c r="O249" s="29"/>
      <c r="P249" s="29">
        <v>21.004000000000001</v>
      </c>
      <c r="Q249" s="29"/>
      <c r="R249" s="29"/>
      <c r="S249" s="29"/>
      <c r="T249" s="29">
        <v>0.6788553795342589</v>
      </c>
      <c r="U249" s="29">
        <v>0.51502000000000003</v>
      </c>
      <c r="V249" s="29">
        <v>1.6513</v>
      </c>
      <c r="W249" s="29">
        <v>4.5</v>
      </c>
      <c r="X249" s="29">
        <v>1.1795</v>
      </c>
      <c r="Y249" s="29">
        <v>2.359</v>
      </c>
      <c r="Z249" s="29"/>
      <c r="AA249" s="29">
        <v>4.0182149362477233</v>
      </c>
      <c r="AB249" s="29"/>
      <c r="AC249" s="29"/>
    </row>
    <row r="250" spans="1:29" ht="15.75" x14ac:dyDescent="0.25">
      <c r="A250" s="29">
        <v>1563</v>
      </c>
      <c r="B250" s="29">
        <v>2.8969999999999998</v>
      </c>
      <c r="C250" s="29"/>
      <c r="D250" s="29">
        <v>5.1270299999999995</v>
      </c>
      <c r="E250" s="29">
        <v>5.84</v>
      </c>
      <c r="F250" s="29">
        <v>2.8969999999999998</v>
      </c>
      <c r="G250" s="29"/>
      <c r="H250" s="29">
        <v>0.88460347421052621</v>
      </c>
      <c r="I250" s="29">
        <v>0.64040000000000008</v>
      </c>
      <c r="J250" s="29">
        <v>2.1320000000000001</v>
      </c>
      <c r="K250" s="29"/>
      <c r="L250" s="29">
        <v>3.2810000000000001</v>
      </c>
      <c r="M250" s="29">
        <v>0.17791666666666664</v>
      </c>
      <c r="N250" s="29">
        <v>3.0680000000000001</v>
      </c>
      <c r="O250" s="29"/>
      <c r="P250" s="29">
        <v>17.067</v>
      </c>
      <c r="Q250" s="29"/>
      <c r="R250" s="29"/>
      <c r="S250" s="29"/>
      <c r="T250" s="29">
        <v>0.24891363916256157</v>
      </c>
      <c r="U250" s="29">
        <v>0.42499999999999999</v>
      </c>
      <c r="V250" s="29">
        <v>2.1475999999999997</v>
      </c>
      <c r="W250" s="29">
        <v>4.5</v>
      </c>
      <c r="X250" s="29">
        <v>1.534</v>
      </c>
      <c r="Y250" s="29">
        <v>3.0680000000000001</v>
      </c>
      <c r="Z250" s="29"/>
      <c r="AA250" s="29">
        <v>3.971058490184173</v>
      </c>
      <c r="AB250" s="29"/>
      <c r="AC250" s="29"/>
    </row>
    <row r="251" spans="1:29" ht="15.75" x14ac:dyDescent="0.25">
      <c r="A251" s="29">
        <v>1564</v>
      </c>
      <c r="B251" s="29">
        <v>3.5659999999999998</v>
      </c>
      <c r="C251" s="29"/>
      <c r="D251" s="29">
        <v>5.1270299999999995</v>
      </c>
      <c r="E251" s="29">
        <v>5.84</v>
      </c>
      <c r="F251" s="29">
        <v>3.5659999999999998</v>
      </c>
      <c r="G251" s="29"/>
      <c r="H251" s="29">
        <v>0.75521240342105256</v>
      </c>
      <c r="I251" s="29">
        <v>0.6</v>
      </c>
      <c r="J251" s="29">
        <v>1.752</v>
      </c>
      <c r="K251" s="29"/>
      <c r="L251" s="29">
        <v>2.7360000000000002</v>
      </c>
      <c r="M251" s="29">
        <v>0.17033333333333334</v>
      </c>
      <c r="N251" s="29">
        <v>2.1739999999999999</v>
      </c>
      <c r="O251" s="29"/>
      <c r="P251" s="29">
        <v>14.77</v>
      </c>
      <c r="Q251" s="29"/>
      <c r="R251" s="29"/>
      <c r="S251" s="29"/>
      <c r="T251" s="29">
        <v>0.22628512651141963</v>
      </c>
      <c r="U251" s="29">
        <v>0.48895000000000005</v>
      </c>
      <c r="V251" s="29">
        <v>1.5217999999999998</v>
      </c>
      <c r="W251" s="29">
        <v>4.5</v>
      </c>
      <c r="X251" s="29">
        <v>1.087</v>
      </c>
      <c r="Y251" s="29">
        <v>2.1739999999999999</v>
      </c>
      <c r="Z251" s="29"/>
      <c r="AA251" s="29">
        <v>4.0843958712811173</v>
      </c>
      <c r="AB251" s="29"/>
      <c r="AC251" s="29"/>
    </row>
    <row r="252" spans="1:29" ht="15.75" x14ac:dyDescent="0.25">
      <c r="A252" s="29">
        <v>1565</v>
      </c>
      <c r="B252" s="29"/>
      <c r="C252" s="29"/>
      <c r="D252" s="29">
        <v>5.1270299999999995</v>
      </c>
      <c r="E252" s="29">
        <v>5.85</v>
      </c>
      <c r="F252" s="29">
        <v>4</v>
      </c>
      <c r="G252" s="29"/>
      <c r="H252" s="29">
        <v>0.7941079031578947</v>
      </c>
      <c r="I252" s="29">
        <v>0.6</v>
      </c>
      <c r="J252" s="29">
        <v>1.8</v>
      </c>
      <c r="K252" s="29"/>
      <c r="L252" s="29">
        <v>3.7759999999999998</v>
      </c>
      <c r="M252" s="29">
        <v>0.13316666666666668</v>
      </c>
      <c r="N252" s="29">
        <v>2.2160000000000002</v>
      </c>
      <c r="O252" s="29"/>
      <c r="P252" s="29">
        <v>13.129</v>
      </c>
      <c r="Q252" s="29"/>
      <c r="R252" s="29"/>
      <c r="S252" s="29"/>
      <c r="T252" s="29">
        <v>0.26</v>
      </c>
      <c r="U252" s="29">
        <v>0.64418999999999993</v>
      </c>
      <c r="V252" s="29">
        <v>1.5512000000000001</v>
      </c>
      <c r="W252" s="29">
        <v>4.5</v>
      </c>
      <c r="X252" s="29">
        <v>1.1080000000000001</v>
      </c>
      <c r="Y252" s="29">
        <v>2.2160000000000002</v>
      </c>
      <c r="Z252" s="29"/>
      <c r="AA252" s="29">
        <v>3.9977737300141674</v>
      </c>
      <c r="AB252" s="29"/>
      <c r="AC252" s="29"/>
    </row>
    <row r="253" spans="1:29" ht="15.75" x14ac:dyDescent="0.25">
      <c r="A253" s="29">
        <v>1566</v>
      </c>
      <c r="B253" s="29"/>
      <c r="C253" s="29"/>
      <c r="D253" s="29">
        <v>4.9762350000000009</v>
      </c>
      <c r="E253" s="29">
        <v>5.85</v>
      </c>
      <c r="F253" s="29">
        <v>4</v>
      </c>
      <c r="G253" s="29"/>
      <c r="H253" s="29">
        <v>0.74099545684210522</v>
      </c>
      <c r="I253" s="29">
        <v>0.6</v>
      </c>
      <c r="J253" s="29">
        <v>1.8</v>
      </c>
      <c r="K253" s="29"/>
      <c r="L253" s="29">
        <v>3.9380000000000002</v>
      </c>
      <c r="M253" s="29">
        <v>0.17325000000000002</v>
      </c>
      <c r="N253" s="29">
        <v>1.9990000000000001</v>
      </c>
      <c r="O253" s="29"/>
      <c r="P253" s="29">
        <v>14</v>
      </c>
      <c r="Q253" s="29"/>
      <c r="R253" s="29"/>
      <c r="S253" s="29"/>
      <c r="T253" s="29">
        <v>0.26</v>
      </c>
      <c r="U253" s="29">
        <v>0.62</v>
      </c>
      <c r="V253" s="29">
        <v>1.3993</v>
      </c>
      <c r="W253" s="29">
        <v>4.5</v>
      </c>
      <c r="X253" s="29">
        <v>0.99950000000000006</v>
      </c>
      <c r="Y253" s="29">
        <v>1.9990000000000001</v>
      </c>
      <c r="Z253" s="29"/>
      <c r="AA253" s="29">
        <v>4.3736085812588543</v>
      </c>
      <c r="AB253" s="29"/>
      <c r="AC253" s="29"/>
    </row>
    <row r="254" spans="1:29" ht="15.75" x14ac:dyDescent="0.25">
      <c r="A254" s="29">
        <v>1567</v>
      </c>
      <c r="B254" s="29"/>
      <c r="C254" s="29"/>
      <c r="D254" s="29">
        <v>4.9762350000000009</v>
      </c>
      <c r="E254" s="29">
        <v>5.85</v>
      </c>
      <c r="F254" s="29">
        <v>4</v>
      </c>
      <c r="G254" s="29"/>
      <c r="H254" s="29">
        <v>0.64991175157894732</v>
      </c>
      <c r="I254" s="29">
        <v>0.6</v>
      </c>
      <c r="J254" s="29">
        <v>1.8</v>
      </c>
      <c r="K254" s="29"/>
      <c r="L254" s="29">
        <v>4.3789999999999996</v>
      </c>
      <c r="M254" s="29">
        <v>0.18575</v>
      </c>
      <c r="N254" s="29">
        <v>2.133</v>
      </c>
      <c r="O254" s="29"/>
      <c r="P254" s="29">
        <v>14</v>
      </c>
      <c r="Q254" s="29"/>
      <c r="R254" s="29"/>
      <c r="S254" s="29"/>
      <c r="T254" s="29">
        <v>0.26</v>
      </c>
      <c r="U254" s="29">
        <v>0.62</v>
      </c>
      <c r="V254" s="29">
        <v>1.4930999999999999</v>
      </c>
      <c r="W254" s="29">
        <v>4.5</v>
      </c>
      <c r="X254" s="29">
        <v>1.0665</v>
      </c>
      <c r="Y254" s="29">
        <v>2.133</v>
      </c>
      <c r="Z254" s="29"/>
      <c r="AA254" s="29">
        <v>4.5</v>
      </c>
      <c r="AB254" s="29"/>
      <c r="AC254" s="29"/>
    </row>
    <row r="255" spans="1:29" ht="15.75" x14ac:dyDescent="0.25">
      <c r="A255" s="29">
        <v>1568</v>
      </c>
      <c r="B255" s="29"/>
      <c r="C255" s="29"/>
      <c r="D255" s="29">
        <v>4.9762350000000009</v>
      </c>
      <c r="E255" s="29">
        <v>5.85</v>
      </c>
      <c r="F255" s="29">
        <v>4</v>
      </c>
      <c r="G255" s="29"/>
      <c r="H255" s="29">
        <v>0.62069399157894733</v>
      </c>
      <c r="I255" s="29">
        <v>0.6</v>
      </c>
      <c r="J255" s="29">
        <v>1.8</v>
      </c>
      <c r="K255" s="29"/>
      <c r="L255" s="29">
        <v>4.9240000000000004</v>
      </c>
      <c r="M255" s="29">
        <v>0.17325000000000002</v>
      </c>
      <c r="N255" s="29">
        <v>1.5649999999999999</v>
      </c>
      <c r="O255" s="29"/>
      <c r="P255" s="29">
        <v>14</v>
      </c>
      <c r="Q255" s="29"/>
      <c r="R255" s="29"/>
      <c r="S255" s="29"/>
      <c r="T255" s="29">
        <v>0.26</v>
      </c>
      <c r="U255" s="29">
        <v>0.60630000000000006</v>
      </c>
      <c r="V255" s="29">
        <v>1.0954999999999999</v>
      </c>
      <c r="W255" s="29">
        <v>4.5</v>
      </c>
      <c r="X255" s="29">
        <v>0.78249999999999997</v>
      </c>
      <c r="Y255" s="29">
        <v>1.5649999999999999</v>
      </c>
      <c r="Z255" s="29"/>
      <c r="AA255" s="29">
        <v>4.7012750455373409</v>
      </c>
      <c r="AB255" s="29"/>
      <c r="AC255" s="29"/>
    </row>
    <row r="256" spans="1:29" ht="15.75" x14ac:dyDescent="0.25">
      <c r="A256" s="29">
        <v>1569</v>
      </c>
      <c r="B256" s="29"/>
      <c r="C256" s="29"/>
      <c r="D256" s="29">
        <v>4.9762350000000009</v>
      </c>
      <c r="E256" s="29">
        <v>5.85</v>
      </c>
      <c r="F256" s="29">
        <v>4</v>
      </c>
      <c r="G256" s="29"/>
      <c r="H256" s="29">
        <v>0.79836636210526313</v>
      </c>
      <c r="I256" s="29">
        <v>0.6</v>
      </c>
      <c r="J256" s="29">
        <v>1.8</v>
      </c>
      <c r="K256" s="29"/>
      <c r="L256" s="29">
        <v>3.7759999999999998</v>
      </c>
      <c r="M256" s="29">
        <v>0.15933333333333333</v>
      </c>
      <c r="N256" s="29">
        <v>2.1890000000000001</v>
      </c>
      <c r="O256" s="29"/>
      <c r="P256" s="29">
        <v>14.936999999999999</v>
      </c>
      <c r="Q256" s="29"/>
      <c r="R256" s="29"/>
      <c r="S256" s="29"/>
      <c r="T256" s="29">
        <v>0.26</v>
      </c>
      <c r="U256" s="29">
        <v>0.78233000000000008</v>
      </c>
      <c r="V256" s="29">
        <v>1.5323</v>
      </c>
      <c r="W256" s="29">
        <v>5.4420000000000002</v>
      </c>
      <c r="X256" s="29">
        <v>1.0945</v>
      </c>
      <c r="Y256" s="29">
        <v>2.1890000000000001</v>
      </c>
      <c r="Z256" s="29"/>
      <c r="AA256" s="29">
        <v>5.2946771908520551</v>
      </c>
      <c r="AB256" s="29"/>
      <c r="AC256" s="29"/>
    </row>
    <row r="257" spans="1:29" ht="15.75" x14ac:dyDescent="0.25">
      <c r="A257" s="29">
        <v>1570</v>
      </c>
      <c r="B257" s="29">
        <v>4.3079999999999998</v>
      </c>
      <c r="C257" s="29"/>
      <c r="D257" s="29">
        <v>4.9762350000000009</v>
      </c>
      <c r="E257" s="29">
        <v>5.75</v>
      </c>
      <c r="F257" s="29">
        <v>4.3079999999999998</v>
      </c>
      <c r="G257" s="29"/>
      <c r="H257" s="29">
        <v>1.0592713139473682</v>
      </c>
      <c r="I257" s="29">
        <v>0.55576000000000003</v>
      </c>
      <c r="J257" s="29">
        <v>1.917</v>
      </c>
      <c r="K257" s="29"/>
      <c r="L257" s="29">
        <v>3.9380000000000002</v>
      </c>
      <c r="M257" s="29">
        <v>0.161</v>
      </c>
      <c r="N257" s="29">
        <v>2.2669999999999999</v>
      </c>
      <c r="O257" s="29"/>
      <c r="P257" s="29">
        <v>13.569000000000001</v>
      </c>
      <c r="Q257" s="29"/>
      <c r="R257" s="29"/>
      <c r="S257" s="29"/>
      <c r="T257" s="29">
        <v>0.33565627099193918</v>
      </c>
      <c r="U257" s="29">
        <v>0.753</v>
      </c>
      <c r="V257" s="29">
        <v>1.5868999999999998</v>
      </c>
      <c r="W257" s="29">
        <v>4.5830000000000002</v>
      </c>
      <c r="X257" s="29">
        <v>1.1335</v>
      </c>
      <c r="Y257" s="29">
        <v>2.2669999999999999</v>
      </c>
      <c r="Z257" s="29"/>
      <c r="AA257" s="29">
        <v>4.4814814814814818</v>
      </c>
      <c r="AB257" s="29"/>
      <c r="AC257" s="29"/>
    </row>
    <row r="258" spans="1:29" ht="15.75" x14ac:dyDescent="0.25">
      <c r="A258" s="29">
        <v>1571</v>
      </c>
      <c r="B258" s="29">
        <v>4.68</v>
      </c>
      <c r="C258" s="29"/>
      <c r="D258" s="29">
        <v>6.0569325000000003</v>
      </c>
      <c r="E258" s="29">
        <v>5.75</v>
      </c>
      <c r="F258" s="29">
        <v>4.68</v>
      </c>
      <c r="G258" s="29"/>
      <c r="H258" s="29">
        <v>1.0285157771052631</v>
      </c>
      <c r="I258" s="29">
        <v>0.56000000000000005</v>
      </c>
      <c r="J258" s="29">
        <v>1.97</v>
      </c>
      <c r="K258" s="29"/>
      <c r="L258" s="29">
        <v>3.8260000000000001</v>
      </c>
      <c r="M258" s="29">
        <v>0.20116666666666669</v>
      </c>
      <c r="N258" s="29">
        <v>2.06</v>
      </c>
      <c r="O258" s="29"/>
      <c r="P258" s="29">
        <v>13.621</v>
      </c>
      <c r="Q258" s="29"/>
      <c r="R258" s="29"/>
      <c r="S258" s="29"/>
      <c r="T258" s="29">
        <v>0.46011309057321992</v>
      </c>
      <c r="U258" s="29">
        <v>0.6</v>
      </c>
      <c r="V258" s="29">
        <v>1.4419999999999999</v>
      </c>
      <c r="W258" s="29">
        <v>4.5830000000000002</v>
      </c>
      <c r="X258" s="29">
        <v>1.03</v>
      </c>
      <c r="Y258" s="29">
        <v>2.06</v>
      </c>
      <c r="Z258" s="29"/>
      <c r="AA258" s="29">
        <v>4.3839303784658981</v>
      </c>
      <c r="AB258" s="29"/>
      <c r="AC258" s="29"/>
    </row>
    <row r="259" spans="1:29" ht="15.75" x14ac:dyDescent="0.25">
      <c r="A259" s="29">
        <v>1572</v>
      </c>
      <c r="B259" s="29"/>
      <c r="C259" s="29"/>
      <c r="D259" s="29">
        <v>6.0569325000000003</v>
      </c>
      <c r="E259" s="29">
        <v>5.75</v>
      </c>
      <c r="F259" s="29">
        <v>4</v>
      </c>
      <c r="G259" s="29"/>
      <c r="H259" s="29">
        <v>1.0253901957894735</v>
      </c>
      <c r="I259" s="29">
        <v>0.57077</v>
      </c>
      <c r="J259" s="29">
        <v>1.97</v>
      </c>
      <c r="K259" s="29"/>
      <c r="L259" s="29">
        <v>3.9910000000000001</v>
      </c>
      <c r="M259" s="29">
        <v>0.21208333333333332</v>
      </c>
      <c r="N259" s="29">
        <v>2.218</v>
      </c>
      <c r="O259" s="29"/>
      <c r="P259" s="29">
        <v>15.538</v>
      </c>
      <c r="Q259" s="29"/>
      <c r="R259" s="29"/>
      <c r="S259" s="29"/>
      <c r="T259" s="29">
        <v>0.42</v>
      </c>
      <c r="U259" s="29">
        <v>0.60540540540540544</v>
      </c>
      <c r="V259" s="29">
        <v>1.5526</v>
      </c>
      <c r="W259" s="29">
        <v>4.5830000000000002</v>
      </c>
      <c r="X259" s="29">
        <v>1.109</v>
      </c>
      <c r="Y259" s="29">
        <v>2.218</v>
      </c>
      <c r="Z259" s="29"/>
      <c r="AA259" s="29">
        <v>5.0109289617486343</v>
      </c>
      <c r="AB259" s="29"/>
      <c r="AC259" s="29"/>
    </row>
    <row r="260" spans="1:29" ht="15.75" x14ac:dyDescent="0.25">
      <c r="A260" s="29">
        <v>1573</v>
      </c>
      <c r="B260" s="29">
        <v>3.194</v>
      </c>
      <c r="C260" s="29"/>
      <c r="D260" s="29">
        <v>6.0569325000000003</v>
      </c>
      <c r="E260" s="29">
        <v>5.75</v>
      </c>
      <c r="F260" s="29">
        <v>3.194</v>
      </c>
      <c r="G260" s="29"/>
      <c r="H260" s="29">
        <v>0.79358652868421042</v>
      </c>
      <c r="I260" s="29">
        <v>0.4</v>
      </c>
      <c r="J260" s="29">
        <v>2.1</v>
      </c>
      <c r="K260" s="29"/>
      <c r="L260" s="29">
        <v>4.8710000000000004</v>
      </c>
      <c r="M260" s="29">
        <v>0.20283333333333334</v>
      </c>
      <c r="N260" s="29">
        <v>2.266</v>
      </c>
      <c r="O260" s="29"/>
      <c r="P260" s="29">
        <v>14.000999999999999</v>
      </c>
      <c r="Q260" s="29"/>
      <c r="R260" s="29"/>
      <c r="S260" s="29"/>
      <c r="T260" s="29">
        <v>0.39977039017017468</v>
      </c>
      <c r="U260" s="29">
        <v>0.61081081081081079</v>
      </c>
      <c r="V260" s="29">
        <v>1.5861999999999998</v>
      </c>
      <c r="W260" s="29">
        <v>4.4829999999999997</v>
      </c>
      <c r="X260" s="29">
        <v>1.133</v>
      </c>
      <c r="Y260" s="29">
        <v>2.266</v>
      </c>
      <c r="Z260" s="29"/>
      <c r="AA260" s="29">
        <v>5.6727383120825747</v>
      </c>
      <c r="AB260" s="29"/>
      <c r="AC260" s="29"/>
    </row>
    <row r="261" spans="1:29" ht="15.75" x14ac:dyDescent="0.25">
      <c r="A261" s="29">
        <v>1574</v>
      </c>
      <c r="B261" s="29">
        <v>4.0119999999999996</v>
      </c>
      <c r="C261" s="29"/>
      <c r="D261" s="29">
        <v>6.0569325000000003</v>
      </c>
      <c r="E261" s="29">
        <v>5.75</v>
      </c>
      <c r="F261" s="29">
        <v>4.0119999999999996</v>
      </c>
      <c r="G261" s="29"/>
      <c r="H261" s="29">
        <v>0.75474820289473676</v>
      </c>
      <c r="I261" s="29">
        <v>0.22414999999999999</v>
      </c>
      <c r="J261" s="29">
        <v>2.1850000000000001</v>
      </c>
      <c r="K261" s="29"/>
      <c r="L261" s="29">
        <v>4.5410000000000004</v>
      </c>
      <c r="M261" s="29">
        <v>0.18425</v>
      </c>
      <c r="N261" s="29">
        <v>2.452</v>
      </c>
      <c r="O261" s="29"/>
      <c r="P261" s="29">
        <v>15.097</v>
      </c>
      <c r="Q261" s="29"/>
      <c r="R261" s="29"/>
      <c r="S261" s="29"/>
      <c r="T261" s="29">
        <v>0.37714187751903272</v>
      </c>
      <c r="U261" s="29">
        <v>0.61621621621621625</v>
      </c>
      <c r="V261" s="29">
        <v>1.7163999999999999</v>
      </c>
      <c r="W261" s="29">
        <v>5.2510000000000003</v>
      </c>
      <c r="X261" s="29">
        <v>1.226</v>
      </c>
      <c r="Y261" s="29">
        <v>2.452</v>
      </c>
      <c r="Z261" s="29"/>
      <c r="AA261" s="29">
        <v>5.483707751467314</v>
      </c>
      <c r="AB261" s="29"/>
      <c r="AC261" s="29"/>
    </row>
    <row r="262" spans="1:29" ht="15.75" x14ac:dyDescent="0.25">
      <c r="A262" s="29">
        <v>1575</v>
      </c>
      <c r="B262" s="29"/>
      <c r="C262" s="29"/>
      <c r="D262" s="29">
        <v>5.5743885000000004</v>
      </c>
      <c r="E262" s="29">
        <v>5.78</v>
      </c>
      <c r="F262" s="29">
        <v>4.2</v>
      </c>
      <c r="G262" s="29"/>
      <c r="H262" s="29">
        <v>0.82299575815789472</v>
      </c>
      <c r="I262" s="29">
        <v>0.44215000000000004</v>
      </c>
      <c r="J262" s="29">
        <v>2.4620000000000002</v>
      </c>
      <c r="K262" s="29"/>
      <c r="L262" s="29">
        <v>4.7060000000000004</v>
      </c>
      <c r="M262" s="29">
        <v>0.21508333333333332</v>
      </c>
      <c r="N262" s="29">
        <v>2.44</v>
      </c>
      <c r="O262" s="29"/>
      <c r="P262" s="29">
        <v>14.77</v>
      </c>
      <c r="Q262" s="29"/>
      <c r="R262" s="29"/>
      <c r="S262" s="29"/>
      <c r="T262" s="29">
        <v>0.54685572240259739</v>
      </c>
      <c r="U262" s="29">
        <v>0.6216216216216216</v>
      </c>
      <c r="V262" s="29">
        <v>1.708</v>
      </c>
      <c r="W262" s="29">
        <v>4.5830000000000002</v>
      </c>
      <c r="X262" s="29">
        <v>1.22</v>
      </c>
      <c r="Y262" s="29">
        <v>2.44</v>
      </c>
      <c r="Z262" s="29"/>
      <c r="AA262" s="29">
        <v>5.57</v>
      </c>
      <c r="AB262" s="29"/>
      <c r="AC262" s="29"/>
    </row>
    <row r="263" spans="1:29" ht="15.75" x14ac:dyDescent="0.25">
      <c r="A263" s="29">
        <v>1576</v>
      </c>
      <c r="B263" s="29">
        <v>4.4580000000000002</v>
      </c>
      <c r="C263" s="29"/>
      <c r="D263" s="29">
        <v>5.5743885000000004</v>
      </c>
      <c r="E263" s="29">
        <v>5.78</v>
      </c>
      <c r="F263" s="29">
        <v>4.4580000000000002</v>
      </c>
      <c r="G263" s="29"/>
      <c r="H263" s="29">
        <v>0.8388960634210525</v>
      </c>
      <c r="I263" s="29">
        <v>0.45130000000000003</v>
      </c>
      <c r="J263" s="29">
        <v>2.4089999999999998</v>
      </c>
      <c r="K263" s="29"/>
      <c r="L263" s="29">
        <v>5.1890000000000001</v>
      </c>
      <c r="M263" s="29">
        <v>0.18258333333333332</v>
      </c>
      <c r="N263" s="29">
        <v>2.4319999999999999</v>
      </c>
      <c r="O263" s="29"/>
      <c r="P263" s="29">
        <v>15.208</v>
      </c>
      <c r="Q263" s="29"/>
      <c r="R263" s="29"/>
      <c r="S263" s="29"/>
      <c r="T263" s="29">
        <v>0.50034155750858333</v>
      </c>
      <c r="U263" s="29">
        <v>0.62702702702702706</v>
      </c>
      <c r="V263" s="29">
        <v>1.7023999999999999</v>
      </c>
      <c r="W263" s="29">
        <v>4.5830000000000002</v>
      </c>
      <c r="X263" s="29">
        <v>1.216</v>
      </c>
      <c r="Y263" s="29">
        <v>2.4319999999999999</v>
      </c>
      <c r="Z263" s="29"/>
      <c r="AA263" s="29">
        <v>5.57</v>
      </c>
      <c r="AB263" s="29"/>
      <c r="AC263" s="29"/>
    </row>
    <row r="264" spans="1:29" ht="15.75" x14ac:dyDescent="0.25">
      <c r="A264" s="29">
        <v>1577</v>
      </c>
      <c r="B264" s="29">
        <v>3.5659999999999998</v>
      </c>
      <c r="C264" s="29"/>
      <c r="D264" s="29">
        <v>5.65732575</v>
      </c>
      <c r="E264" s="29">
        <v>5.78</v>
      </c>
      <c r="F264" s="29">
        <v>3.5659999999999998</v>
      </c>
      <c r="G264" s="29"/>
      <c r="H264" s="29">
        <v>0.77436278210526299</v>
      </c>
      <c r="I264" s="29">
        <v>0.42080000000000001</v>
      </c>
      <c r="J264" s="29">
        <v>2.02</v>
      </c>
      <c r="K264" s="29"/>
      <c r="L264" s="29">
        <v>4.1029999999999998</v>
      </c>
      <c r="M264" s="29">
        <v>0.16400000000000001</v>
      </c>
      <c r="N264" s="29">
        <v>2.4340000000000002</v>
      </c>
      <c r="O264" s="29"/>
      <c r="P264" s="29">
        <v>13.129</v>
      </c>
      <c r="Q264" s="29"/>
      <c r="R264" s="29"/>
      <c r="S264" s="29"/>
      <c r="T264" s="29">
        <v>0.42575127506593025</v>
      </c>
      <c r="U264" s="29">
        <v>0.63243243243243241</v>
      </c>
      <c r="V264" s="29">
        <v>1.7038</v>
      </c>
      <c r="W264" s="29">
        <v>4.5830000000000002</v>
      </c>
      <c r="X264" s="29">
        <v>1.2170000000000001</v>
      </c>
      <c r="Y264" s="29">
        <v>2.4340000000000002</v>
      </c>
      <c r="Z264" s="29"/>
      <c r="AA264" s="29">
        <v>5.57</v>
      </c>
      <c r="AB264" s="29"/>
      <c r="AC264" s="29"/>
    </row>
    <row r="265" spans="1:29" ht="15.75" x14ac:dyDescent="0.25">
      <c r="A265" s="29">
        <v>1578</v>
      </c>
      <c r="B265" s="29">
        <v>4.4580000000000002</v>
      </c>
      <c r="C265" s="29"/>
      <c r="D265" s="29">
        <v>5.7402630000000006</v>
      </c>
      <c r="E265" s="29">
        <v>5.78</v>
      </c>
      <c r="F265" s="29">
        <v>4.4580000000000002</v>
      </c>
      <c r="G265" s="29"/>
      <c r="H265" s="29">
        <v>0.91688078289473685</v>
      </c>
      <c r="I265" s="29">
        <v>0.54891000000000001</v>
      </c>
      <c r="J265" s="29">
        <v>1.97</v>
      </c>
      <c r="K265" s="29"/>
      <c r="L265" s="29">
        <v>3.9380000000000002</v>
      </c>
      <c r="M265" s="29">
        <v>0.19183333333333333</v>
      </c>
      <c r="N265" s="29">
        <v>2.4769999999999999</v>
      </c>
      <c r="O265" s="29"/>
      <c r="P265" s="29">
        <v>13.241</v>
      </c>
      <c r="Q265" s="29"/>
      <c r="R265" s="29"/>
      <c r="S265" s="29"/>
      <c r="T265" s="29">
        <v>0.47314162816024108</v>
      </c>
      <c r="U265" s="29">
        <v>0.63783783783783787</v>
      </c>
      <c r="V265" s="29">
        <v>1.7338999999999998</v>
      </c>
      <c r="W265" s="29">
        <v>4.5830000000000002</v>
      </c>
      <c r="X265" s="29">
        <v>1.2384999999999999</v>
      </c>
      <c r="Y265" s="29">
        <v>2.4769999999999999</v>
      </c>
      <c r="Z265" s="29"/>
      <c r="AA265" s="29">
        <v>5.6727383120825747</v>
      </c>
      <c r="AB265" s="29"/>
      <c r="AC265" s="29"/>
    </row>
    <row r="266" spans="1:29" ht="15.75" x14ac:dyDescent="0.25">
      <c r="A266" s="29">
        <v>1579</v>
      </c>
      <c r="B266" s="29"/>
      <c r="C266" s="29"/>
      <c r="D266" s="29">
        <v>5.7402630000000006</v>
      </c>
      <c r="E266" s="29">
        <v>5.78</v>
      </c>
      <c r="F266" s="29">
        <v>4</v>
      </c>
      <c r="G266" s="29"/>
      <c r="H266" s="29">
        <v>1.1585345736842105</v>
      </c>
      <c r="I266" s="29">
        <v>0.61</v>
      </c>
      <c r="J266" s="29">
        <v>1.917</v>
      </c>
      <c r="K266" s="29"/>
      <c r="L266" s="29">
        <v>4.1559999999999997</v>
      </c>
      <c r="M266" s="29">
        <v>0.19816666666666669</v>
      </c>
      <c r="N266" s="29">
        <v>2.3719999999999999</v>
      </c>
      <c r="O266" s="29"/>
      <c r="P266" s="29">
        <v>13.129</v>
      </c>
      <c r="Q266" s="29"/>
      <c r="R266" s="29"/>
      <c r="S266" s="29"/>
      <c r="T266" s="29">
        <v>0.57928992386923428</v>
      </c>
      <c r="U266" s="29">
        <v>0.64324324324324322</v>
      </c>
      <c r="V266" s="29">
        <v>1.6603999999999999</v>
      </c>
      <c r="W266" s="29">
        <v>4.5830000000000002</v>
      </c>
      <c r="X266" s="29">
        <v>1.1859999999999999</v>
      </c>
      <c r="Y266" s="29">
        <v>2.3719999999999999</v>
      </c>
      <c r="Z266" s="29"/>
      <c r="AA266" s="29">
        <v>5.483707751467314</v>
      </c>
      <c r="AB266" s="29"/>
      <c r="AC266" s="29"/>
    </row>
    <row r="267" spans="1:29" ht="15.75" x14ac:dyDescent="0.25">
      <c r="A267" s="29">
        <v>1580</v>
      </c>
      <c r="B267" s="29">
        <v>3.66</v>
      </c>
      <c r="C267" s="29"/>
      <c r="D267" s="29">
        <v>5.7402630000000006</v>
      </c>
      <c r="E267" s="29">
        <v>5.96</v>
      </c>
      <c r="F267" s="29">
        <v>3.66</v>
      </c>
      <c r="G267" s="29"/>
      <c r="H267" s="29">
        <v>1.2024035036842102</v>
      </c>
      <c r="I267" s="29">
        <v>0.67540999999999995</v>
      </c>
      <c r="J267" s="29">
        <v>2.1850000000000001</v>
      </c>
      <c r="K267" s="29"/>
      <c r="L267" s="29">
        <v>3.9380000000000002</v>
      </c>
      <c r="M267" s="29">
        <v>0.21975</v>
      </c>
      <c r="N267" s="29">
        <v>2.4319999999999999</v>
      </c>
      <c r="O267" s="29"/>
      <c r="P267" s="29">
        <v>13.129</v>
      </c>
      <c r="Q267" s="29"/>
      <c r="R267" s="29"/>
      <c r="S267" s="29"/>
      <c r="T267" s="29">
        <v>0.59399845709247645</v>
      </c>
      <c r="U267" s="29">
        <v>0.64864864864864868</v>
      </c>
      <c r="V267" s="29">
        <v>1.7023999999999999</v>
      </c>
      <c r="W267" s="29">
        <v>4.5830000000000002</v>
      </c>
      <c r="X267" s="29">
        <v>1.216</v>
      </c>
      <c r="Y267" s="29">
        <v>2.4319999999999999</v>
      </c>
      <c r="Z267" s="29"/>
      <c r="AA267" s="29">
        <v>5.2946771908520551</v>
      </c>
      <c r="AB267" s="29"/>
      <c r="AC267" s="29"/>
    </row>
    <row r="268" spans="1:29" ht="15.75" x14ac:dyDescent="0.25">
      <c r="A268" s="29">
        <v>1581</v>
      </c>
      <c r="B268" s="29">
        <v>3.64</v>
      </c>
      <c r="C268" s="29"/>
      <c r="D268" s="29">
        <v>6.785775000000001</v>
      </c>
      <c r="E268" s="29">
        <v>5.96</v>
      </c>
      <c r="F268" s="29">
        <v>3.64</v>
      </c>
      <c r="G268" s="29"/>
      <c r="H268" s="29">
        <v>1.0262452289473682</v>
      </c>
      <c r="I268" s="29">
        <v>0.6</v>
      </c>
      <c r="J268" s="29">
        <v>2.02</v>
      </c>
      <c r="K268" s="29"/>
      <c r="L268" s="29">
        <v>3.4990000000000001</v>
      </c>
      <c r="M268" s="29">
        <v>0.20583333333333334</v>
      </c>
      <c r="N268" s="29">
        <v>3.149</v>
      </c>
      <c r="O268" s="29"/>
      <c r="P268" s="29">
        <v>14.552</v>
      </c>
      <c r="Q268" s="29"/>
      <c r="R268" s="29"/>
      <c r="S268" s="29"/>
      <c r="T268" s="29">
        <v>0.46285594059154017</v>
      </c>
      <c r="U268" s="29">
        <v>0.65405405405405403</v>
      </c>
      <c r="V268" s="29">
        <v>2.2042999999999999</v>
      </c>
      <c r="W268" s="29">
        <v>4.5830000000000002</v>
      </c>
      <c r="X268" s="29">
        <v>1.5745</v>
      </c>
      <c r="Y268" s="29">
        <v>3.149</v>
      </c>
      <c r="Z268" s="29"/>
      <c r="AA268" s="29">
        <v>5.2946771908520551</v>
      </c>
      <c r="AB268" s="29"/>
      <c r="AC268" s="29"/>
    </row>
    <row r="269" spans="1:29" ht="15.75" x14ac:dyDescent="0.25">
      <c r="A269" s="29">
        <v>1582</v>
      </c>
      <c r="B269" s="29">
        <v>3.343</v>
      </c>
      <c r="C269" s="29"/>
      <c r="D269" s="29">
        <v>6.785775000000001</v>
      </c>
      <c r="E269" s="29">
        <v>5.96</v>
      </c>
      <c r="F269" s="29">
        <v>3.343</v>
      </c>
      <c r="G269" s="29"/>
      <c r="H269" s="29">
        <v>1.1093832007894737</v>
      </c>
      <c r="I269" s="29">
        <v>0.53515999999999997</v>
      </c>
      <c r="J269" s="29">
        <v>1.97</v>
      </c>
      <c r="K269" s="29"/>
      <c r="L269" s="29">
        <v>3.0659999999999998</v>
      </c>
      <c r="M269" s="29">
        <v>0.19650000000000001</v>
      </c>
      <c r="N269" s="29">
        <v>2.3660000000000001</v>
      </c>
      <c r="O269" s="29"/>
      <c r="P269" s="29">
        <v>14.39</v>
      </c>
      <c r="Q269" s="29"/>
      <c r="R269" s="29"/>
      <c r="S269" s="29"/>
      <c r="T269" s="29">
        <v>0.54308430362740712</v>
      </c>
      <c r="U269" s="29">
        <v>0.6594594594594595</v>
      </c>
      <c r="V269" s="29">
        <v>1.6561999999999999</v>
      </c>
      <c r="W269" s="29">
        <v>4.5830000000000002</v>
      </c>
      <c r="X269" s="29">
        <v>1.1830000000000001</v>
      </c>
      <c r="Y269" s="29">
        <v>2.3660000000000001</v>
      </c>
      <c r="Z269" s="29"/>
      <c r="AA269" s="29">
        <v>6.8073264521351948</v>
      </c>
      <c r="AB269" s="29"/>
      <c r="AC269" s="29"/>
    </row>
    <row r="270" spans="1:29" ht="15.75" x14ac:dyDescent="0.25">
      <c r="A270" s="29">
        <v>1583</v>
      </c>
      <c r="B270" s="29">
        <v>4.4580000000000002</v>
      </c>
      <c r="C270" s="29"/>
      <c r="D270" s="29">
        <v>6.785775000000001</v>
      </c>
      <c r="E270" s="29">
        <v>5.96</v>
      </c>
      <c r="F270" s="29">
        <v>4.4580000000000002</v>
      </c>
      <c r="G270" s="29"/>
      <c r="H270" s="29">
        <v>1.0376241476315786</v>
      </c>
      <c r="I270" s="29">
        <v>0.58548</v>
      </c>
      <c r="J270" s="29">
        <v>2.6269999999999998</v>
      </c>
      <c r="K270" s="29"/>
      <c r="L270" s="29">
        <v>3.9380000000000002</v>
      </c>
      <c r="M270" s="29">
        <v>0.20750000000000002</v>
      </c>
      <c r="N270" s="29">
        <v>2.2989999999999999</v>
      </c>
      <c r="O270" s="29"/>
      <c r="P270" s="29">
        <v>14.493</v>
      </c>
      <c r="Q270" s="29"/>
      <c r="R270" s="29"/>
      <c r="S270" s="29"/>
      <c r="T270" s="29">
        <v>0.57199851423719961</v>
      </c>
      <c r="U270" s="29">
        <v>0.66486486486486485</v>
      </c>
      <c r="V270" s="29">
        <v>1.6093</v>
      </c>
      <c r="W270" s="29">
        <v>4.5830000000000002</v>
      </c>
      <c r="X270" s="29">
        <v>1.1495</v>
      </c>
      <c r="Y270" s="29">
        <v>2.2989999999999999</v>
      </c>
      <c r="Z270" s="29"/>
      <c r="AA270" s="29">
        <v>3.403764420157863</v>
      </c>
      <c r="AB270" s="29"/>
      <c r="AC270" s="29"/>
    </row>
    <row r="271" spans="1:29" ht="15.75" x14ac:dyDescent="0.25">
      <c r="A271" s="29">
        <v>1584</v>
      </c>
      <c r="B271" s="29">
        <v>4.0119999999999996</v>
      </c>
      <c r="C271" s="29"/>
      <c r="D271" s="29">
        <v>6.785775000000001</v>
      </c>
      <c r="E271" s="29">
        <v>5.96</v>
      </c>
      <c r="F271" s="29">
        <v>4.0119999999999996</v>
      </c>
      <c r="G271" s="29"/>
      <c r="H271" s="29">
        <v>1.0048001857894735</v>
      </c>
      <c r="I271" s="29">
        <v>0.50314000000000003</v>
      </c>
      <c r="J271" s="29">
        <v>2.2970000000000002</v>
      </c>
      <c r="K271" s="29"/>
      <c r="L271" s="29">
        <v>3.2810000000000001</v>
      </c>
      <c r="M271" s="29">
        <v>0.20583333333333334</v>
      </c>
      <c r="N271" s="29">
        <v>2.1160000000000001</v>
      </c>
      <c r="O271" s="29"/>
      <c r="P271" s="29">
        <v>14.225</v>
      </c>
      <c r="Q271" s="29"/>
      <c r="R271" s="29"/>
      <c r="S271" s="29"/>
      <c r="T271" s="29">
        <v>0.65056973872033141</v>
      </c>
      <c r="U271" s="29">
        <v>0.67027027027027031</v>
      </c>
      <c r="V271" s="29">
        <v>1.4812000000000001</v>
      </c>
      <c r="W271" s="29">
        <v>4.5830000000000002</v>
      </c>
      <c r="X271" s="29">
        <v>1.0580000000000001</v>
      </c>
      <c r="Y271" s="29">
        <v>2.1160000000000001</v>
      </c>
      <c r="Z271" s="29"/>
      <c r="AA271" s="29">
        <v>3.45</v>
      </c>
      <c r="AB271" s="29"/>
      <c r="AC271" s="29"/>
    </row>
    <row r="272" spans="1:29" ht="15.75" x14ac:dyDescent="0.25">
      <c r="A272" s="29">
        <v>1585</v>
      </c>
      <c r="B272" s="29">
        <v>3.5659999999999998</v>
      </c>
      <c r="C272" s="29"/>
      <c r="D272" s="29">
        <v>6.785775000000001</v>
      </c>
      <c r="E272" s="29">
        <v>6.13</v>
      </c>
      <c r="F272" s="29">
        <v>3.5659999999999998</v>
      </c>
      <c r="G272" s="29"/>
      <c r="H272" s="29">
        <v>0.98919106447368443</v>
      </c>
      <c r="I272" s="29">
        <v>0.53975000000000006</v>
      </c>
      <c r="J272" s="29">
        <v>2.02</v>
      </c>
      <c r="K272" s="29"/>
      <c r="L272" s="29">
        <v>3.3340000000000001</v>
      </c>
      <c r="M272" s="29">
        <v>0.20433333333333334</v>
      </c>
      <c r="N272" s="29">
        <v>2.1989999999999998</v>
      </c>
      <c r="O272" s="29"/>
      <c r="P272" s="29">
        <v>14.000999999999999</v>
      </c>
      <c r="Q272" s="29"/>
      <c r="R272" s="29"/>
      <c r="S272" s="29"/>
      <c r="T272" s="29">
        <v>0.48489669966732779</v>
      </c>
      <c r="U272" s="29">
        <v>0.67567567567567566</v>
      </c>
      <c r="V272" s="29">
        <v>1.5392999999999999</v>
      </c>
      <c r="W272" s="29">
        <v>4.5830000000000002</v>
      </c>
      <c r="X272" s="29">
        <v>1.0994999999999999</v>
      </c>
      <c r="Y272" s="29">
        <v>2.1989999999999998</v>
      </c>
      <c r="Z272" s="29"/>
      <c r="AA272" s="29">
        <v>4.4909937259664039</v>
      </c>
      <c r="AB272" s="29"/>
      <c r="AC272" s="29"/>
    </row>
    <row r="273" spans="1:42" ht="15.75" x14ac:dyDescent="0.25">
      <c r="A273" s="29">
        <v>1586</v>
      </c>
      <c r="B273" s="29"/>
      <c r="C273" s="29"/>
      <c r="D273" s="29">
        <v>6.785775000000001</v>
      </c>
      <c r="E273" s="29">
        <v>6.13</v>
      </c>
      <c r="F273" s="29">
        <v>4</v>
      </c>
      <c r="G273" s="29"/>
      <c r="H273" s="29">
        <v>1.315015431842105</v>
      </c>
      <c r="I273" s="29">
        <v>0.68153000000000008</v>
      </c>
      <c r="J273" s="29">
        <v>2.8420000000000001</v>
      </c>
      <c r="K273" s="29"/>
      <c r="L273" s="29">
        <v>4.6470000000000002</v>
      </c>
      <c r="M273" s="29">
        <v>0.21675</v>
      </c>
      <c r="N273" s="29">
        <v>2.399</v>
      </c>
      <c r="O273" s="29"/>
      <c r="P273" s="29">
        <v>14.493</v>
      </c>
      <c r="Q273" s="29"/>
      <c r="R273" s="29"/>
      <c r="S273" s="29"/>
      <c r="T273" s="29">
        <v>0.55314142036124803</v>
      </c>
      <c r="U273" s="29">
        <v>0.68108108108108112</v>
      </c>
      <c r="V273" s="29">
        <v>1.6793</v>
      </c>
      <c r="W273" s="29">
        <v>4.8</v>
      </c>
      <c r="X273" s="29">
        <v>1.1995</v>
      </c>
      <c r="Y273" s="29">
        <v>2.399</v>
      </c>
      <c r="Z273" s="29"/>
      <c r="AA273" s="29">
        <v>5.1054442420562642</v>
      </c>
      <c r="AB273" s="29"/>
      <c r="AC273" s="29"/>
    </row>
    <row r="274" spans="1:42" ht="15.75" x14ac:dyDescent="0.25">
      <c r="A274" s="29">
        <v>1587</v>
      </c>
      <c r="B274" s="29">
        <v>4.4580000000000002</v>
      </c>
      <c r="C274" s="29"/>
      <c r="D274" s="29">
        <v>6.785775000000001</v>
      </c>
      <c r="E274" s="29">
        <v>6.13</v>
      </c>
      <c r="F274" s="29">
        <v>4.4580000000000002</v>
      </c>
      <c r="G274" s="29"/>
      <c r="H274" s="29">
        <v>1.1529141144736841</v>
      </c>
      <c r="I274" s="29">
        <v>0.6</v>
      </c>
      <c r="J274" s="29">
        <v>2.6269999999999998</v>
      </c>
      <c r="K274" s="29"/>
      <c r="L274" s="29">
        <v>4.1559999999999997</v>
      </c>
      <c r="M274" s="29">
        <v>0.23683333333333334</v>
      </c>
      <c r="N274" s="29">
        <v>2.0489999999999999</v>
      </c>
      <c r="O274" s="29"/>
      <c r="P274" s="29">
        <v>15.15</v>
      </c>
      <c r="Q274" s="29"/>
      <c r="R274" s="29"/>
      <c r="S274" s="29"/>
      <c r="T274" s="29">
        <v>0.62756408419167042</v>
      </c>
      <c r="U274" s="29">
        <v>0.68648648648648647</v>
      </c>
      <c r="V274" s="29">
        <v>1.4342999999999999</v>
      </c>
      <c r="W274" s="29">
        <v>5.0910000000000002</v>
      </c>
      <c r="X274" s="29">
        <v>1.0245</v>
      </c>
      <c r="Y274" s="29">
        <v>2.0489999999999999</v>
      </c>
      <c r="Z274" s="29"/>
      <c r="AA274" s="29">
        <v>5.0109289617486343</v>
      </c>
      <c r="AB274" s="29"/>
      <c r="AC274" s="29"/>
    </row>
    <row r="275" spans="1:42" ht="15.75" x14ac:dyDescent="0.25">
      <c r="A275" s="29">
        <v>1588</v>
      </c>
      <c r="B275" s="29">
        <v>2.9710000000000001</v>
      </c>
      <c r="C275" s="29"/>
      <c r="D275" s="29">
        <v>6.785775000000001</v>
      </c>
      <c r="E275" s="29">
        <v>6.13</v>
      </c>
      <c r="F275" s="29">
        <v>2.9710000000000001</v>
      </c>
      <c r="G275" s="29"/>
      <c r="H275" s="29">
        <v>0.96542363026315792</v>
      </c>
      <c r="I275" s="29">
        <v>0.53060000000000007</v>
      </c>
      <c r="J275" s="29">
        <v>2.1850000000000001</v>
      </c>
      <c r="K275" s="29"/>
      <c r="L275" s="29">
        <v>3.6110000000000002</v>
      </c>
      <c r="M275" s="29">
        <v>0.21975</v>
      </c>
      <c r="N275" s="29">
        <v>2.399</v>
      </c>
      <c r="O275" s="29"/>
      <c r="P275" s="29">
        <v>17.446999999999999</v>
      </c>
      <c r="Q275" s="29"/>
      <c r="R275" s="29"/>
      <c r="S275" s="29"/>
      <c r="T275" s="29">
        <v>0.58726378070820806</v>
      </c>
      <c r="U275" s="29">
        <v>0.69189189189189193</v>
      </c>
      <c r="V275" s="29">
        <v>1.6793</v>
      </c>
      <c r="W275" s="29">
        <v>5</v>
      </c>
      <c r="X275" s="29">
        <v>1.1995</v>
      </c>
      <c r="Y275" s="29">
        <v>2.399</v>
      </c>
      <c r="Z275" s="29"/>
      <c r="AA275" s="29">
        <v>5.2946771908520551</v>
      </c>
      <c r="AB275" s="29"/>
      <c r="AC275" s="29"/>
    </row>
    <row r="276" spans="1:42" ht="15.75" x14ac:dyDescent="0.25">
      <c r="A276" s="29">
        <v>1589</v>
      </c>
      <c r="B276" s="29">
        <v>3.4550000000000001</v>
      </c>
      <c r="C276" s="29"/>
      <c r="D276" s="29">
        <v>6.785775000000001</v>
      </c>
      <c r="E276" s="29">
        <v>6.13</v>
      </c>
      <c r="F276" s="29">
        <v>3.4550000000000001</v>
      </c>
      <c r="G276" s="29"/>
      <c r="H276" s="29">
        <v>1.0828117815789473</v>
      </c>
      <c r="I276" s="29">
        <v>0.64950999999999992</v>
      </c>
      <c r="J276" s="29">
        <v>2.5739999999999998</v>
      </c>
      <c r="K276" s="29"/>
      <c r="L276" s="29">
        <v>3.7759999999999998</v>
      </c>
      <c r="M276" s="29">
        <v>0.21508333333333332</v>
      </c>
      <c r="N276" s="29">
        <v>2.8069999999999999</v>
      </c>
      <c r="O276" s="29"/>
      <c r="P276" s="29">
        <v>16.902000000000001</v>
      </c>
      <c r="Q276" s="29"/>
      <c r="R276" s="29"/>
      <c r="S276" s="29"/>
      <c r="T276" s="29">
        <v>0.62437933055928752</v>
      </c>
      <c r="U276" s="29">
        <v>0.69729729729729728</v>
      </c>
      <c r="V276" s="29">
        <v>1.9648999999999999</v>
      </c>
      <c r="W276" s="29">
        <v>5</v>
      </c>
      <c r="X276" s="29">
        <v>1.4035</v>
      </c>
      <c r="Y276" s="29">
        <v>2.8069999999999999</v>
      </c>
      <c r="Z276" s="29"/>
      <c r="AA276" s="29">
        <v>5.15</v>
      </c>
      <c r="AB276" s="29"/>
      <c r="AC276" s="29"/>
    </row>
    <row r="277" spans="1:42" ht="15.75" x14ac:dyDescent="0.25">
      <c r="A277" s="29">
        <v>1590</v>
      </c>
      <c r="B277" s="29">
        <v>3.1579999999999999</v>
      </c>
      <c r="C277" s="29"/>
      <c r="D277" s="29">
        <v>6.785775000000001</v>
      </c>
      <c r="E277" s="29">
        <v>6.22</v>
      </c>
      <c r="F277" s="29">
        <v>3.1579999999999999</v>
      </c>
      <c r="G277" s="29"/>
      <c r="H277" s="29">
        <v>1.4341123436842105</v>
      </c>
      <c r="I277" s="29">
        <v>0.84165000000000001</v>
      </c>
      <c r="J277" s="29">
        <v>2.2970000000000002</v>
      </c>
      <c r="K277" s="29"/>
      <c r="L277" s="29">
        <v>3.9380000000000002</v>
      </c>
      <c r="M277" s="29">
        <v>0.24925</v>
      </c>
      <c r="N277" s="29">
        <v>2.1160000000000001</v>
      </c>
      <c r="O277" s="29"/>
      <c r="P277" s="29">
        <v>15.753</v>
      </c>
      <c r="Q277" s="29"/>
      <c r="R277" s="29"/>
      <c r="S277" s="29"/>
      <c r="T277" s="29">
        <v>0.70588388075645614</v>
      </c>
      <c r="U277" s="29">
        <v>0.70270270270270274</v>
      </c>
      <c r="V277" s="29">
        <v>1.4812000000000001</v>
      </c>
      <c r="W277" s="29">
        <v>5</v>
      </c>
      <c r="X277" s="29">
        <v>1.0580000000000001</v>
      </c>
      <c r="Y277" s="29">
        <v>2.1160000000000001</v>
      </c>
      <c r="Z277" s="29"/>
      <c r="AA277" s="29">
        <v>5.0922890103217977</v>
      </c>
      <c r="AB277" s="29"/>
      <c r="AC277" s="29"/>
    </row>
    <row r="278" spans="1:42" ht="15.75" x14ac:dyDescent="0.25">
      <c r="A278" s="29">
        <v>1591</v>
      </c>
      <c r="B278" s="29"/>
      <c r="C278" s="29"/>
      <c r="D278" s="29">
        <v>8.3691224999999996</v>
      </c>
      <c r="E278" s="29">
        <v>6.22</v>
      </c>
      <c r="F278" s="29">
        <v>4</v>
      </c>
      <c r="G278" s="29"/>
      <c r="H278" s="29">
        <v>1.8421569557894739</v>
      </c>
      <c r="I278" s="29">
        <v>0.93769999999999998</v>
      </c>
      <c r="J278" s="29">
        <v>2.6269999999999998</v>
      </c>
      <c r="K278" s="29"/>
      <c r="L278" s="29">
        <v>4.4290000000000003</v>
      </c>
      <c r="M278" s="29">
        <v>0.26616666666666666</v>
      </c>
      <c r="N278" s="29">
        <v>2.2229999999999999</v>
      </c>
      <c r="O278" s="29"/>
      <c r="P278" s="29">
        <v>13.836</v>
      </c>
      <c r="Q278" s="29"/>
      <c r="R278" s="29"/>
      <c r="S278" s="29"/>
      <c r="T278" s="29">
        <v>0.84731208482609355</v>
      </c>
      <c r="U278" s="29">
        <v>0.70810810810810809</v>
      </c>
      <c r="V278" s="29">
        <v>1.5560999999999998</v>
      </c>
      <c r="W278" s="29">
        <v>5</v>
      </c>
      <c r="X278" s="29">
        <v>1.1114999999999999</v>
      </c>
      <c r="Y278" s="29">
        <v>2.2229999999999999</v>
      </c>
      <c r="Z278" s="29"/>
      <c r="AA278" s="29">
        <v>5.5782230317749448</v>
      </c>
      <c r="AB278" s="29"/>
      <c r="AC278" s="29"/>
    </row>
    <row r="279" spans="1:42" ht="15.75" x14ac:dyDescent="0.25">
      <c r="A279" s="29">
        <v>1592</v>
      </c>
      <c r="B279" s="29">
        <v>4.4580000000000002</v>
      </c>
      <c r="C279" s="29"/>
      <c r="D279" s="29">
        <v>8.3691224999999996</v>
      </c>
      <c r="E279" s="29">
        <v>6.22</v>
      </c>
      <c r="F279" s="29">
        <v>4.4580000000000002</v>
      </c>
      <c r="G279" s="29"/>
      <c r="H279" s="29">
        <v>1.650014202368421</v>
      </c>
      <c r="I279" s="29">
        <v>1.1099699999999999</v>
      </c>
      <c r="J279" s="29">
        <v>2.7360000000000002</v>
      </c>
      <c r="K279" s="29"/>
      <c r="L279" s="29">
        <v>4.5940000000000003</v>
      </c>
      <c r="M279" s="29">
        <v>0.26150000000000001</v>
      </c>
      <c r="N279" s="29">
        <v>2.2090000000000001</v>
      </c>
      <c r="O279" s="29"/>
      <c r="P279" s="29">
        <v>14.113</v>
      </c>
      <c r="Q279" s="29"/>
      <c r="R279" s="29"/>
      <c r="S279" s="29"/>
      <c r="T279" s="29">
        <v>0.89759766849529798</v>
      </c>
      <c r="U279" s="29">
        <v>0.71351351351351355</v>
      </c>
      <c r="V279" s="29">
        <v>1.5463</v>
      </c>
      <c r="W279" s="29">
        <v>5</v>
      </c>
      <c r="X279" s="29">
        <v>1.1045</v>
      </c>
      <c r="Y279" s="29">
        <v>2.2090000000000001</v>
      </c>
      <c r="Z279" s="29"/>
      <c r="AA279" s="29">
        <v>4.9447480267152395</v>
      </c>
      <c r="AB279" s="29"/>
      <c r="AC279" s="29"/>
    </row>
    <row r="280" spans="1:42" ht="15.75" x14ac:dyDescent="0.25">
      <c r="A280" s="29">
        <v>1593</v>
      </c>
      <c r="B280" s="29"/>
      <c r="C280" s="29"/>
      <c r="D280" s="29">
        <v>8.3691224999999996</v>
      </c>
      <c r="E280" s="29">
        <v>6.22</v>
      </c>
      <c r="F280" s="29">
        <v>4.2</v>
      </c>
      <c r="G280" s="29"/>
      <c r="H280" s="29">
        <v>1.3652889055263155</v>
      </c>
      <c r="I280" s="29">
        <v>0.78677000000000008</v>
      </c>
      <c r="J280" s="29">
        <v>2.7890000000000001</v>
      </c>
      <c r="K280" s="29"/>
      <c r="L280" s="29">
        <v>4.2670000000000003</v>
      </c>
      <c r="M280" s="29">
        <v>0.23683333333333334</v>
      </c>
      <c r="N280" s="29">
        <v>2.762</v>
      </c>
      <c r="O280" s="29"/>
      <c r="P280" s="29">
        <v>16.463000000000001</v>
      </c>
      <c r="Q280" s="29"/>
      <c r="R280" s="29"/>
      <c r="S280" s="29"/>
      <c r="T280" s="29">
        <v>0.76999799993469176</v>
      </c>
      <c r="U280" s="29">
        <v>0.7189189189189189</v>
      </c>
      <c r="V280" s="29">
        <v>1.9333999999999998</v>
      </c>
      <c r="W280" s="29">
        <v>5</v>
      </c>
      <c r="X280" s="29">
        <v>1.381</v>
      </c>
      <c r="Y280" s="29">
        <v>2.762</v>
      </c>
      <c r="Z280" s="29"/>
      <c r="AA280" s="29">
        <v>4.5855090062740338</v>
      </c>
      <c r="AB280" s="29"/>
      <c r="AC280" s="29"/>
    </row>
    <row r="281" spans="1:42" ht="15.75" x14ac:dyDescent="0.25">
      <c r="A281" s="29">
        <v>1594</v>
      </c>
      <c r="B281" s="29"/>
      <c r="C281" s="29"/>
      <c r="D281" s="29">
        <v>8.3691224999999996</v>
      </c>
      <c r="E281" s="29">
        <v>6.22</v>
      </c>
      <c r="F281" s="29">
        <v>4.2</v>
      </c>
      <c r="G281" s="29"/>
      <c r="H281" s="29">
        <v>1.2520848718421052</v>
      </c>
      <c r="I281" s="29">
        <v>0.68611999999999995</v>
      </c>
      <c r="J281" s="29">
        <v>2.8420000000000001</v>
      </c>
      <c r="K281" s="29"/>
      <c r="L281" s="29">
        <v>4.7590000000000003</v>
      </c>
      <c r="M281" s="29">
        <v>0.24608333333333332</v>
      </c>
      <c r="N281" s="29">
        <v>3.3239999999999998</v>
      </c>
      <c r="O281" s="29"/>
      <c r="P281" s="29">
        <v>13.836</v>
      </c>
      <c r="Q281" s="29"/>
      <c r="R281" s="29"/>
      <c r="S281" s="29"/>
      <c r="T281" s="29">
        <v>0.66062685545417221</v>
      </c>
      <c r="U281" s="29">
        <v>0.72432432432432436</v>
      </c>
      <c r="V281" s="29">
        <v>2.3267999999999995</v>
      </c>
      <c r="W281" s="29">
        <v>5</v>
      </c>
      <c r="X281" s="29">
        <v>1.6619999999999999</v>
      </c>
      <c r="Y281" s="29">
        <v>3.3239999999999998</v>
      </c>
      <c r="Z281" s="29"/>
      <c r="AA281" s="29">
        <v>3.4982797004654929</v>
      </c>
      <c r="AB281" s="29"/>
      <c r="AC281" s="29"/>
    </row>
    <row r="282" spans="1:42" ht="15.75" x14ac:dyDescent="0.25">
      <c r="A282" s="29">
        <v>1595</v>
      </c>
      <c r="B282" s="29"/>
      <c r="C282" s="29"/>
      <c r="D282" s="29">
        <v>8.3691224999999996</v>
      </c>
      <c r="E282" s="29">
        <v>6.32</v>
      </c>
      <c r="F282" s="29">
        <v>4.2</v>
      </c>
      <c r="G282" s="29"/>
      <c r="H282" s="29">
        <v>1.2940780086842103</v>
      </c>
      <c r="I282" s="29">
        <v>0.82334000000000007</v>
      </c>
      <c r="J282" s="29">
        <v>3.3340000000000001</v>
      </c>
      <c r="K282" s="29"/>
      <c r="L282" s="29">
        <v>5.1390000000000002</v>
      </c>
      <c r="M282" s="29">
        <v>0.26783333333333331</v>
      </c>
      <c r="N282" s="29">
        <v>3.8119999999999998</v>
      </c>
      <c r="O282" s="29"/>
      <c r="P282" s="29">
        <v>16.79</v>
      </c>
      <c r="Q282" s="29"/>
      <c r="R282" s="29"/>
      <c r="S282" s="29"/>
      <c r="T282" s="29">
        <v>0.79514079176929398</v>
      </c>
      <c r="U282" s="29">
        <v>0.72972972972972971</v>
      </c>
      <c r="V282" s="29">
        <v>2.6683999999999997</v>
      </c>
      <c r="W282" s="29">
        <v>5</v>
      </c>
      <c r="X282" s="29">
        <v>1.9059999999999999</v>
      </c>
      <c r="Y282" s="29">
        <v>3.8119999999999998</v>
      </c>
      <c r="Z282" s="29"/>
      <c r="AA282" s="29">
        <v>4.9637725156850845</v>
      </c>
      <c r="AB282" s="29"/>
      <c r="AC282" s="29"/>
    </row>
    <row r="283" spans="1:42" ht="15.75" x14ac:dyDescent="0.25">
      <c r="A283" s="29">
        <v>1596</v>
      </c>
      <c r="B283" s="29">
        <v>3.9380000000000002</v>
      </c>
      <c r="C283" s="29"/>
      <c r="D283" s="29">
        <v>9.2236275000000028</v>
      </c>
      <c r="E283" s="29">
        <v>6.32</v>
      </c>
      <c r="F283" s="29">
        <v>3.9380000000000002</v>
      </c>
      <c r="G283" s="29"/>
      <c r="H283" s="29">
        <v>1.5604682739473681</v>
      </c>
      <c r="I283" s="29">
        <v>1.1282699999999999</v>
      </c>
      <c r="J283" s="29">
        <v>2.6269999999999998</v>
      </c>
      <c r="K283" s="29"/>
      <c r="L283" s="29">
        <v>4.5940000000000003</v>
      </c>
      <c r="M283" s="29">
        <v>0.26</v>
      </c>
      <c r="N283" s="29">
        <v>2.839</v>
      </c>
      <c r="O283" s="29"/>
      <c r="P283" s="29">
        <v>13.621</v>
      </c>
      <c r="Q283" s="29"/>
      <c r="R283" s="29"/>
      <c r="S283" s="29"/>
      <c r="T283" s="29">
        <v>0.99439741705851614</v>
      </c>
      <c r="U283" s="29">
        <v>0.73513513513513518</v>
      </c>
      <c r="V283" s="29">
        <v>1.9872999999999998</v>
      </c>
      <c r="W283" s="29">
        <v>5</v>
      </c>
      <c r="X283" s="29">
        <v>1.4195</v>
      </c>
      <c r="Y283" s="29">
        <v>2.839</v>
      </c>
      <c r="Z283" s="29"/>
      <c r="AA283" s="29">
        <v>6.0510018214936245</v>
      </c>
      <c r="AB283" s="29"/>
      <c r="AC283" s="29"/>
    </row>
    <row r="284" spans="1:42" ht="15.75" x14ac:dyDescent="0.25">
      <c r="A284" s="29">
        <v>1597</v>
      </c>
      <c r="B284" s="29"/>
      <c r="C284" s="29"/>
      <c r="D284" s="29">
        <v>9.2236275000000028</v>
      </c>
      <c r="E284" s="29">
        <v>6.32</v>
      </c>
      <c r="F284" s="29">
        <v>4</v>
      </c>
      <c r="G284" s="29"/>
      <c r="H284" s="29">
        <v>1.7125998831578946</v>
      </c>
      <c r="I284" s="29">
        <v>0.96360000000000001</v>
      </c>
      <c r="J284" s="29">
        <v>3.3</v>
      </c>
      <c r="K284" s="29"/>
      <c r="L284" s="29">
        <v>4.7590000000000003</v>
      </c>
      <c r="M284" s="29">
        <v>0.2568333333333333</v>
      </c>
      <c r="N284" s="29">
        <v>3.9319999999999999</v>
      </c>
      <c r="O284" s="29"/>
      <c r="P284" s="29">
        <v>14.146000000000001</v>
      </c>
      <c r="Q284" s="29"/>
      <c r="R284" s="29"/>
      <c r="S284" s="29"/>
      <c r="T284" s="29">
        <v>1.1974254611229289</v>
      </c>
      <c r="U284" s="29">
        <v>0.74054054054054053</v>
      </c>
      <c r="V284" s="29">
        <v>2.7523999999999997</v>
      </c>
      <c r="W284" s="29">
        <v>5</v>
      </c>
      <c r="X284" s="29">
        <v>1.966</v>
      </c>
      <c r="Y284" s="29">
        <v>3.9319999999999999</v>
      </c>
      <c r="Z284" s="29"/>
      <c r="AA284" s="29">
        <v>5.6727383120825747</v>
      </c>
      <c r="AB284" s="29"/>
      <c r="AC284" s="29"/>
    </row>
    <row r="285" spans="1:42" ht="15.75" x14ac:dyDescent="0.25">
      <c r="A285" s="29">
        <v>1598</v>
      </c>
      <c r="B285" s="29">
        <v>4.0949999999999998</v>
      </c>
      <c r="C285" s="29"/>
      <c r="D285" s="29">
        <v>9.2236275000000028</v>
      </c>
      <c r="E285" s="29">
        <v>6.32</v>
      </c>
      <c r="F285" s="29">
        <v>4.0949999999999998</v>
      </c>
      <c r="G285" s="29"/>
      <c r="H285" s="29">
        <v>1.1604409765789472</v>
      </c>
      <c r="I285" s="29">
        <v>0.67397999999999991</v>
      </c>
      <c r="J285" s="29">
        <v>3.9380000000000002</v>
      </c>
      <c r="K285" s="29"/>
      <c r="L285" s="29">
        <v>4.9740000000000002</v>
      </c>
      <c r="M285" s="29">
        <v>0.2568333333333333</v>
      </c>
      <c r="N285" s="29">
        <v>3.5070000000000001</v>
      </c>
      <c r="O285" s="29"/>
      <c r="P285" s="29">
        <v>14.984999999999999</v>
      </c>
      <c r="Q285" s="29"/>
      <c r="R285" s="29"/>
      <c r="S285" s="29"/>
      <c r="T285" s="29">
        <v>0.61914124892707867</v>
      </c>
      <c r="U285" s="29">
        <v>0.74594594594594599</v>
      </c>
      <c r="V285" s="29">
        <v>2.4548999999999999</v>
      </c>
      <c r="W285" s="29">
        <v>5</v>
      </c>
      <c r="X285" s="29">
        <v>1.7535000000000001</v>
      </c>
      <c r="Y285" s="29">
        <v>3.5070000000000001</v>
      </c>
      <c r="Z285" s="29"/>
      <c r="AA285" s="29">
        <v>5.8619712608783647</v>
      </c>
      <c r="AB285" s="29"/>
      <c r="AC285" s="29"/>
    </row>
    <row r="286" spans="1:42" ht="15.75" x14ac:dyDescent="0.25">
      <c r="A286" s="29">
        <v>1599</v>
      </c>
      <c r="B286" s="29">
        <v>4.9029999999999996</v>
      </c>
      <c r="C286" s="29"/>
      <c r="D286" s="29">
        <v>9.2236275000000028</v>
      </c>
      <c r="E286" s="29">
        <v>6.32</v>
      </c>
      <c r="F286" s="29">
        <v>4.9029999999999996</v>
      </c>
      <c r="G286" s="29"/>
      <c r="H286" s="29">
        <v>1.1133916160526314</v>
      </c>
      <c r="I286" s="29">
        <v>0.49859000000000003</v>
      </c>
      <c r="J286" s="29">
        <v>3.1190000000000002</v>
      </c>
      <c r="K286" s="29"/>
      <c r="L286" s="29">
        <v>5.0860000000000003</v>
      </c>
      <c r="M286" s="29">
        <v>0.24925</v>
      </c>
      <c r="N286" s="29">
        <v>3.46</v>
      </c>
      <c r="O286" s="29"/>
      <c r="P286" s="29">
        <v>20.236000000000001</v>
      </c>
      <c r="Q286" s="29"/>
      <c r="R286" s="29"/>
      <c r="S286" s="29"/>
      <c r="T286" s="29">
        <v>0.68262679830944906</v>
      </c>
      <c r="U286" s="29">
        <v>0.75135135135135134</v>
      </c>
      <c r="V286" s="29">
        <v>2.4219999999999997</v>
      </c>
      <c r="W286" s="29">
        <v>5</v>
      </c>
      <c r="X286" s="29">
        <v>1.73</v>
      </c>
      <c r="Y286" s="29">
        <v>3.46</v>
      </c>
      <c r="Z286" s="29"/>
      <c r="AA286" s="29">
        <v>6.2400323821088852</v>
      </c>
      <c r="AB286" s="29"/>
      <c r="AC286" s="29"/>
    </row>
    <row r="287" spans="1:42" ht="15.75" x14ac:dyDescent="0.25">
      <c r="A287" s="29">
        <v>1600</v>
      </c>
      <c r="B287" s="29"/>
      <c r="C287" s="29"/>
      <c r="D287" s="29">
        <v>9.2236275000000028</v>
      </c>
      <c r="E287" s="29">
        <v>6.55</v>
      </c>
      <c r="F287" s="29">
        <v>4.7</v>
      </c>
      <c r="G287" s="29"/>
      <c r="H287" s="29">
        <v>1.0447215792105262</v>
      </c>
      <c r="I287" s="29">
        <v>0.56720999999999999</v>
      </c>
      <c r="J287" s="29">
        <v>3.8260000000000001</v>
      </c>
      <c r="K287" s="29"/>
      <c r="L287" s="29">
        <v>5.3630000000000004</v>
      </c>
      <c r="M287" s="29">
        <v>0.2568333333333333</v>
      </c>
      <c r="N287" s="29">
        <v>3.46</v>
      </c>
      <c r="O287" s="29"/>
      <c r="P287" s="29">
        <v>20.625</v>
      </c>
      <c r="Q287" s="29"/>
      <c r="R287" s="29"/>
      <c r="S287" s="29"/>
      <c r="T287" s="29">
        <v>0.76266468564959955</v>
      </c>
      <c r="U287" s="29">
        <v>0.7567567567567568</v>
      </c>
      <c r="V287" s="29">
        <v>2.4219999999999997</v>
      </c>
      <c r="W287" s="29">
        <v>5</v>
      </c>
      <c r="X287" s="29">
        <v>1.73</v>
      </c>
      <c r="Y287" s="29">
        <v>3.46</v>
      </c>
      <c r="Z287" s="29"/>
      <c r="AA287" s="29">
        <v>6.0510018214936245</v>
      </c>
      <c r="AB287" s="29"/>
      <c r="AC287" s="29"/>
    </row>
    <row r="288" spans="1:42" ht="15.75" x14ac:dyDescent="0.25">
      <c r="A288" s="29">
        <v>1601</v>
      </c>
      <c r="B288" s="29">
        <v>4.569</v>
      </c>
      <c r="C288" s="29"/>
      <c r="D288" s="29">
        <v>9.5754825000000015</v>
      </c>
      <c r="E288" s="29">
        <v>6.55</v>
      </c>
      <c r="F288" s="29">
        <v>4.569</v>
      </c>
      <c r="G288" s="29"/>
      <c r="H288" s="29">
        <v>1.4485093299999998</v>
      </c>
      <c r="I288" s="29">
        <v>1.19842</v>
      </c>
      <c r="J288" s="29">
        <v>3.0659999999999998</v>
      </c>
      <c r="K288" s="29"/>
      <c r="L288" s="29">
        <v>4.8710000000000004</v>
      </c>
      <c r="M288" s="29">
        <v>0.25541666666666668</v>
      </c>
      <c r="N288" s="29">
        <v>3.46</v>
      </c>
      <c r="O288" s="29"/>
      <c r="P288" s="29">
        <v>22.206</v>
      </c>
      <c r="Q288" s="29"/>
      <c r="R288" s="29"/>
      <c r="S288" s="29"/>
      <c r="T288" s="29">
        <v>0.94210041004254375</v>
      </c>
      <c r="U288" s="29">
        <v>0.76216216216216215</v>
      </c>
      <c r="V288" s="29">
        <v>2.4219999999999997</v>
      </c>
      <c r="W288" s="29">
        <v>5</v>
      </c>
      <c r="X288" s="29">
        <v>1.73</v>
      </c>
      <c r="Y288" s="29">
        <v>3.46</v>
      </c>
      <c r="Z288" s="29"/>
      <c r="AA288" s="29">
        <v>6.2212102813195713</v>
      </c>
      <c r="AB288" s="29"/>
      <c r="AC288" s="29"/>
      <c r="AG288">
        <f>I288/$H288</f>
        <v>0.82734710448844684</v>
      </c>
      <c r="AH288">
        <f>J288/$H288</f>
        <v>2.1166587860362629</v>
      </c>
      <c r="AJ288">
        <f t="shared" ref="AJ288:AK288" si="0">M288/$H288</f>
        <v>0.1763307017612836</v>
      </c>
      <c r="AK288">
        <f t="shared" si="0"/>
        <v>2.388662556975039</v>
      </c>
      <c r="AL288">
        <f>U288/$H288</f>
        <v>0.52617000552020077</v>
      </c>
      <c r="AM288">
        <f t="shared" ref="AM288:AP288" si="1">V288/$H288</f>
        <v>1.672063789882527</v>
      </c>
      <c r="AN288">
        <f t="shared" si="1"/>
        <v>3.4518245042991893</v>
      </c>
      <c r="AO288">
        <f t="shared" si="1"/>
        <v>1.1943312784875195</v>
      </c>
      <c r="AP288">
        <f t="shared" si="1"/>
        <v>2.388662556975039</v>
      </c>
    </row>
    <row r="289" spans="1:42" ht="15.75" x14ac:dyDescent="0.25">
      <c r="A289" s="29">
        <v>1602</v>
      </c>
      <c r="B289" s="29">
        <v>5.2380000000000004</v>
      </c>
      <c r="C289" s="29"/>
      <c r="D289" s="29">
        <v>9.5754825000000015</v>
      </c>
      <c r="E289" s="29">
        <v>6.55</v>
      </c>
      <c r="F289" s="29">
        <v>5.2380000000000004</v>
      </c>
      <c r="G289" s="29"/>
      <c r="H289" s="29">
        <v>1.6319840147368418</v>
      </c>
      <c r="I289" s="29">
        <v>1.1399999999999999</v>
      </c>
      <c r="J289" s="29">
        <v>3.6640000000000001</v>
      </c>
      <c r="K289" s="29"/>
      <c r="L289" s="29">
        <v>5.1980000000000004</v>
      </c>
      <c r="M289" s="29">
        <v>0.26616666666666666</v>
      </c>
      <c r="N289" s="29">
        <v>3.46</v>
      </c>
      <c r="O289" s="29"/>
      <c r="P289" s="29">
        <v>20.713999999999999</v>
      </c>
      <c r="Q289" s="29"/>
      <c r="R289" s="29"/>
      <c r="S289" s="29"/>
      <c r="T289" s="29">
        <v>1.0622829550119421</v>
      </c>
      <c r="U289" s="29">
        <v>0.76756756756756761</v>
      </c>
      <c r="V289" s="29">
        <v>2.4219999999999997</v>
      </c>
      <c r="W289" s="29">
        <v>5</v>
      </c>
      <c r="X289" s="29">
        <v>1.73</v>
      </c>
      <c r="Y289" s="29">
        <v>3.46</v>
      </c>
      <c r="Z289" s="29"/>
      <c r="AA289" s="29">
        <v>6.2400323821088852</v>
      </c>
      <c r="AB289" s="29"/>
      <c r="AC289" s="29"/>
      <c r="AG289">
        <f t="shared" ref="AG289:AG307" si="2">I289/H289</f>
        <v>0.69853625385161966</v>
      </c>
      <c r="AH289">
        <f t="shared" ref="AH289:AH307" si="3">J289/$H289</f>
        <v>2.2451200299231004</v>
      </c>
      <c r="AI289">
        <f t="shared" ref="AI289:AI308" si="4">L289/$H289</f>
        <v>3.185080217123438</v>
      </c>
      <c r="AJ289">
        <f t="shared" ref="AJ289:AJ307" si="5">M289/$H289</f>
        <v>0.16309391774868956</v>
      </c>
      <c r="AK289">
        <f t="shared" ref="AK289:AK307" si="6">N289/$H289</f>
        <v>2.1201188055496529</v>
      </c>
      <c r="AL289">
        <f t="shared" ref="AL289:AL352" si="7">U289/$H289</f>
        <v>0.47032787125144621</v>
      </c>
      <c r="AM289">
        <f t="shared" ref="AM289:AM307" si="8">V289/$H289</f>
        <v>1.4840831638847567</v>
      </c>
      <c r="AN289">
        <f t="shared" ref="AN289:AN307" si="9">W289/$H289</f>
        <v>3.0637554993492091</v>
      </c>
      <c r="AO289">
        <f t="shared" ref="AO289:AO307" si="10">X289/$H289</f>
        <v>1.0600594027748265</v>
      </c>
      <c r="AP289">
        <f t="shared" ref="AP289:AP307" si="11">Y289/$H289</f>
        <v>2.1201188055496529</v>
      </c>
    </row>
    <row r="290" spans="1:42" ht="15.75" x14ac:dyDescent="0.25">
      <c r="A290" s="29">
        <v>1603</v>
      </c>
      <c r="B290" s="29">
        <v>4.9029999999999996</v>
      </c>
      <c r="C290" s="29"/>
      <c r="D290" s="29">
        <v>9.5754825000000015</v>
      </c>
      <c r="E290" s="29">
        <v>6.55</v>
      </c>
      <c r="F290" s="29">
        <v>4.9029999999999996</v>
      </c>
      <c r="G290" s="29"/>
      <c r="H290" s="29">
        <v>1.3748264889473683</v>
      </c>
      <c r="I290" s="29">
        <v>1.09782</v>
      </c>
      <c r="J290" s="29">
        <v>3.3340000000000001</v>
      </c>
      <c r="K290" s="29"/>
      <c r="L290" s="29">
        <v>5.5780000000000003</v>
      </c>
      <c r="M290" s="29">
        <v>0.26316666666666666</v>
      </c>
      <c r="N290" s="29">
        <v>3.4119999999999999</v>
      </c>
      <c r="O290" s="29"/>
      <c r="P290" s="29">
        <v>21.608000000000001</v>
      </c>
      <c r="Q290" s="29"/>
      <c r="R290" s="29"/>
      <c r="S290" s="29"/>
      <c r="T290" s="29">
        <v>0.89256911012837736</v>
      </c>
      <c r="U290" s="29">
        <v>0.77297297297297307</v>
      </c>
      <c r="V290" s="29">
        <v>2.3883999999999999</v>
      </c>
      <c r="W290" s="29">
        <v>5</v>
      </c>
      <c r="X290" s="29">
        <v>1.706</v>
      </c>
      <c r="Y290" s="29">
        <v>3.4119999999999999</v>
      </c>
      <c r="Z290" s="29"/>
      <c r="AA290" s="29">
        <v>6.2400323821088852</v>
      </c>
      <c r="AB290" s="29"/>
      <c r="AC290" s="29"/>
      <c r="AG290">
        <f t="shared" si="2"/>
        <v>0.79851530998689335</v>
      </c>
      <c r="AH290">
        <f t="shared" si="3"/>
        <v>2.4250332873297102</v>
      </c>
      <c r="AI290">
        <f t="shared" si="4"/>
        <v>4.057239255166504</v>
      </c>
      <c r="AJ290">
        <f t="shared" si="5"/>
        <v>0.19141809441579746</v>
      </c>
      <c r="AK290">
        <f t="shared" si="6"/>
        <v>2.4817677193668182</v>
      </c>
      <c r="AL290">
        <f t="shared" si="7"/>
        <v>0.56223311027764489</v>
      </c>
      <c r="AM290">
        <f t="shared" si="8"/>
        <v>1.7372374035567726</v>
      </c>
      <c r="AN290">
        <f t="shared" si="9"/>
        <v>3.636822566481269</v>
      </c>
      <c r="AO290">
        <f t="shared" si="10"/>
        <v>1.2408838596834091</v>
      </c>
      <c r="AP290">
        <f t="shared" si="11"/>
        <v>2.4817677193668182</v>
      </c>
    </row>
    <row r="291" spans="1:42" ht="15.75" x14ac:dyDescent="0.25">
      <c r="A291" s="29">
        <v>1604</v>
      </c>
      <c r="B291" s="29">
        <v>4.2350000000000003</v>
      </c>
      <c r="C291" s="29"/>
      <c r="D291" s="29">
        <v>9.5754825000000015</v>
      </c>
      <c r="E291" s="29">
        <v>6.55</v>
      </c>
      <c r="F291" s="29">
        <v>4.2350000000000003</v>
      </c>
      <c r="G291" s="29"/>
      <c r="H291" s="29">
        <v>1.3661169392105261</v>
      </c>
      <c r="I291" s="29">
        <v>0.76543000000000005</v>
      </c>
      <c r="J291" s="29">
        <v>3.1720000000000002</v>
      </c>
      <c r="K291" s="29"/>
      <c r="L291" s="29">
        <v>6.02</v>
      </c>
      <c r="M291" s="29">
        <v>0.25391666666666668</v>
      </c>
      <c r="N291" s="29">
        <v>3.62</v>
      </c>
      <c r="O291" s="29"/>
      <c r="P291" s="29">
        <v>14.06</v>
      </c>
      <c r="Q291" s="29"/>
      <c r="R291" s="29"/>
      <c r="S291" s="29"/>
      <c r="T291" s="29">
        <v>0.83285497952119725</v>
      </c>
      <c r="U291" s="29">
        <v>0.77837837837837842</v>
      </c>
      <c r="V291" s="29">
        <v>2.5339999999999998</v>
      </c>
      <c r="W291" s="29">
        <v>5</v>
      </c>
      <c r="X291" s="29">
        <v>1.81</v>
      </c>
      <c r="Y291" s="29">
        <v>3.62</v>
      </c>
      <c r="Z291" s="29"/>
      <c r="AA291" s="29">
        <v>6.0823719894758153</v>
      </c>
      <c r="AB291" s="29"/>
      <c r="AC291" s="29"/>
      <c r="AG291">
        <f t="shared" si="2"/>
        <v>0.56029610498962057</v>
      </c>
      <c r="AH291">
        <f t="shared" si="3"/>
        <v>2.3219095737390441</v>
      </c>
      <c r="AI291">
        <f t="shared" si="4"/>
        <v>4.4066505781554364</v>
      </c>
      <c r="AJ291">
        <f t="shared" si="5"/>
        <v>0.18586744617441328</v>
      </c>
      <c r="AK291">
        <f t="shared" si="6"/>
        <v>2.6498463609506113</v>
      </c>
      <c r="AL291">
        <f t="shared" si="7"/>
        <v>0.56977434071507849</v>
      </c>
      <c r="AM291">
        <f t="shared" si="8"/>
        <v>1.8548924526654278</v>
      </c>
      <c r="AN291">
        <f t="shared" si="9"/>
        <v>3.6600087858433858</v>
      </c>
      <c r="AO291">
        <f t="shared" si="10"/>
        <v>1.3249231804753057</v>
      </c>
      <c r="AP291">
        <f t="shared" si="11"/>
        <v>2.6498463609506113</v>
      </c>
    </row>
    <row r="292" spans="1:42" ht="15.75" x14ac:dyDescent="0.25">
      <c r="A292" s="29">
        <v>1605</v>
      </c>
      <c r="B292" s="29">
        <v>4.4580000000000002</v>
      </c>
      <c r="C292" s="29">
        <v>6.4957264957264957</v>
      </c>
      <c r="D292" s="29">
        <v>9.5754825000000015</v>
      </c>
      <c r="E292" s="29">
        <v>6.95</v>
      </c>
      <c r="F292" s="29">
        <v>4.4580000000000002</v>
      </c>
      <c r="G292" s="29">
        <v>6.4957264957264957</v>
      </c>
      <c r="H292" s="29">
        <v>1.4520702026315788</v>
      </c>
      <c r="I292" s="29">
        <v>0.8508</v>
      </c>
      <c r="J292" s="29">
        <v>3.3929999999999998</v>
      </c>
      <c r="K292" s="29"/>
      <c r="L292" s="29">
        <v>4.3789999999999996</v>
      </c>
      <c r="M292" s="29">
        <v>0.25541666666666668</v>
      </c>
      <c r="N292" s="29">
        <v>3.62</v>
      </c>
      <c r="O292" s="29">
        <v>0.61742012646827737</v>
      </c>
      <c r="P292" s="29">
        <v>13.509</v>
      </c>
      <c r="Q292" s="29"/>
      <c r="R292" s="29"/>
      <c r="S292" s="29">
        <v>0.50345382099044578</v>
      </c>
      <c r="T292" s="29">
        <v>0.93950232155296809</v>
      </c>
      <c r="U292" s="29">
        <v>0.78378378378378377</v>
      </c>
      <c r="V292" s="29">
        <v>2.5339999999999998</v>
      </c>
      <c r="W292" s="29">
        <v>5</v>
      </c>
      <c r="X292" s="29">
        <v>1.81</v>
      </c>
      <c r="Y292" s="29">
        <v>3.62</v>
      </c>
      <c r="Z292" s="29"/>
      <c r="AA292" s="29">
        <v>6.16</v>
      </c>
      <c r="AB292" s="29">
        <f>(H292*H$7+I292*I$7+J292*J$7+L292*L$7+M292*M$7+N292*N$7+U292*U$7+W292*W$7+X292*X$7+Y292*Y$7)/365</f>
        <v>1.9112348728082842</v>
      </c>
      <c r="AC292" s="29">
        <f>(H292*45+I292*61+5*J292+S292*225.5+N292*3+W292*5+X292*1.3+Y292*1.3)/365</f>
        <v>0.7963145089089495</v>
      </c>
      <c r="AG292">
        <f t="shared" si="2"/>
        <v>0.585922084523255</v>
      </c>
      <c r="AH292">
        <f t="shared" si="3"/>
        <v>2.3366638843293419</v>
      </c>
      <c r="AI292">
        <f t="shared" si="4"/>
        <v>3.0156944148182108</v>
      </c>
      <c r="AJ292">
        <f t="shared" si="5"/>
        <v>0.17589829073262192</v>
      </c>
      <c r="AK292">
        <f t="shared" si="6"/>
        <v>2.4929924141680573</v>
      </c>
      <c r="AL292">
        <f t="shared" si="7"/>
        <v>0.53976989704997513</v>
      </c>
      <c r="AM292">
        <f t="shared" si="8"/>
        <v>1.7450946899176401</v>
      </c>
      <c r="AN292">
        <f t="shared" si="9"/>
        <v>3.4433596880774275</v>
      </c>
      <c r="AO292">
        <f t="shared" si="10"/>
        <v>1.2464962070840286</v>
      </c>
      <c r="AP292">
        <f t="shared" si="11"/>
        <v>2.4929924141680573</v>
      </c>
    </row>
    <row r="293" spans="1:42" ht="15.75" x14ac:dyDescent="0.25">
      <c r="A293" s="29">
        <v>1606</v>
      </c>
      <c r="B293" s="29">
        <v>4.6070000000000002</v>
      </c>
      <c r="C293" s="29">
        <v>6.333333333333333</v>
      </c>
      <c r="D293" s="29">
        <v>9.6006150000000012</v>
      </c>
      <c r="E293" s="29">
        <v>6.95</v>
      </c>
      <c r="F293" s="29">
        <v>4.6070000000000002</v>
      </c>
      <c r="G293" s="29">
        <v>6.333333333333333</v>
      </c>
      <c r="H293" s="29">
        <v>1.425468973333333</v>
      </c>
      <c r="I293" s="29">
        <v>0.91483000000000003</v>
      </c>
      <c r="J293" s="29">
        <v>3.4460000000000002</v>
      </c>
      <c r="K293" s="29"/>
      <c r="L293" s="29">
        <v>4.5940000000000003</v>
      </c>
      <c r="M293" s="29">
        <v>0.2754166666666667</v>
      </c>
      <c r="N293" s="29">
        <v>3.62</v>
      </c>
      <c r="O293" s="29">
        <v>0.60198462330657043</v>
      </c>
      <c r="P293" s="29">
        <v>15.426</v>
      </c>
      <c r="Q293" s="29"/>
      <c r="R293" s="29"/>
      <c r="S293" s="29">
        <v>0.36586820519917823</v>
      </c>
      <c r="T293" s="29">
        <v>0.89571195910770263</v>
      </c>
      <c r="U293" s="29">
        <v>0.78918918918918923</v>
      </c>
      <c r="V293" s="29">
        <v>2.5339999999999998</v>
      </c>
      <c r="W293" s="29">
        <v>2.7040000000000002</v>
      </c>
      <c r="X293" s="29">
        <v>1.81</v>
      </c>
      <c r="Y293" s="29">
        <v>3.62</v>
      </c>
      <c r="Z293" s="29"/>
      <c r="AA293" s="29">
        <v>6.2400323821088852</v>
      </c>
      <c r="AB293" s="29">
        <f t="shared" ref="AB293:AB356" si="12">(H293*H$7+I293*I$7+J293*J$7+L293*L$7+M293*M$7+N293*N$7+U293*U$7+W293*W$7+X293*X$7+Y293*Y$7)/365</f>
        <v>1.8830676713745527</v>
      </c>
      <c r="AC293" s="29">
        <f t="shared" ref="AC293:AC356" si="13">(H293*45+I293*61+5*J293+S293*225.5+N293*3+W293*5+X293*1.3+Y293*1.3)/365</f>
        <v>0.68800825773264296</v>
      </c>
      <c r="AG293">
        <f t="shared" si="2"/>
        <v>0.64177475421352104</v>
      </c>
      <c r="AH293">
        <f t="shared" si="3"/>
        <v>2.4174500213370722</v>
      </c>
      <c r="AI293">
        <f t="shared" si="4"/>
        <v>3.2227990127749591</v>
      </c>
      <c r="AJ293">
        <f t="shared" si="5"/>
        <v>0.19321126718221668</v>
      </c>
      <c r="AK293">
        <f t="shared" si="6"/>
        <v>2.5395151123738251</v>
      </c>
      <c r="AL293">
        <f t="shared" si="7"/>
        <v>0.55363477139999773</v>
      </c>
      <c r="AM293">
        <f t="shared" si="8"/>
        <v>1.7776605786616773</v>
      </c>
      <c r="AN293">
        <f t="shared" si="9"/>
        <v>1.8969195756516086</v>
      </c>
      <c r="AO293">
        <f t="shared" si="10"/>
        <v>1.2697575561869126</v>
      </c>
      <c r="AP293">
        <f t="shared" si="11"/>
        <v>2.5395151123738251</v>
      </c>
    </row>
    <row r="294" spans="1:42" ht="15.75" x14ac:dyDescent="0.25">
      <c r="A294" s="29">
        <v>1607</v>
      </c>
      <c r="B294" s="29">
        <v>4.4950000000000001</v>
      </c>
      <c r="C294" s="29">
        <v>6.7133333333333329</v>
      </c>
      <c r="D294" s="29">
        <v>9.6006150000000012</v>
      </c>
      <c r="E294" s="29">
        <v>6.95</v>
      </c>
      <c r="F294" s="29">
        <v>4.4950000000000001</v>
      </c>
      <c r="G294" s="29">
        <v>6.7133333333333329</v>
      </c>
      <c r="H294" s="29">
        <v>1.5658798280701753</v>
      </c>
      <c r="I294" s="29">
        <v>0.80807000000000007</v>
      </c>
      <c r="J294" s="29">
        <v>3.2810000000000001</v>
      </c>
      <c r="K294" s="29"/>
      <c r="L294" s="29">
        <v>4.32</v>
      </c>
      <c r="M294" s="29">
        <v>0.27250000000000002</v>
      </c>
      <c r="N294" s="29">
        <v>3.839</v>
      </c>
      <c r="O294" s="29">
        <v>0.60198462330657043</v>
      </c>
      <c r="P294" s="29">
        <v>14.44</v>
      </c>
      <c r="Q294" s="29"/>
      <c r="R294" s="29"/>
      <c r="S294" s="29">
        <v>0.44483059460079549</v>
      </c>
      <c r="T294" s="29">
        <v>0.85799777135579947</v>
      </c>
      <c r="U294" s="29">
        <v>0.79459459459459469</v>
      </c>
      <c r="V294" s="29">
        <v>2.6873</v>
      </c>
      <c r="W294" s="29">
        <v>5</v>
      </c>
      <c r="X294" s="29">
        <v>1.9195</v>
      </c>
      <c r="Y294" s="29">
        <v>3.839</v>
      </c>
      <c r="Z294" s="29"/>
      <c r="AA294" s="29">
        <v>6.44</v>
      </c>
      <c r="AB294" s="29">
        <f t="shared" si="12"/>
        <v>1.9845903214363747</v>
      </c>
      <c r="AC294" s="29">
        <f t="shared" si="13"/>
        <v>0.76842249683736241</v>
      </c>
      <c r="AG294">
        <f t="shared" si="2"/>
        <v>0.5160485405804629</v>
      </c>
      <c r="AH294">
        <f t="shared" si="3"/>
        <v>2.095307661025033</v>
      </c>
      <c r="AI294">
        <f t="shared" si="4"/>
        <v>2.7588323973264686</v>
      </c>
      <c r="AJ294">
        <f t="shared" si="5"/>
        <v>0.17402357135913488</v>
      </c>
      <c r="AK294">
        <f t="shared" si="6"/>
        <v>2.4516568456797017</v>
      </c>
      <c r="AL294">
        <f t="shared" si="7"/>
        <v>0.50744289590464331</v>
      </c>
      <c r="AM294">
        <f t="shared" si="8"/>
        <v>1.7161597919757914</v>
      </c>
      <c r="AN294">
        <f t="shared" si="9"/>
        <v>3.1930930524611902</v>
      </c>
      <c r="AO294">
        <f t="shared" si="10"/>
        <v>1.2258284228398508</v>
      </c>
      <c r="AP294">
        <f t="shared" si="11"/>
        <v>2.4516568456797017</v>
      </c>
    </row>
    <row r="295" spans="1:42" ht="15.75" x14ac:dyDescent="0.25">
      <c r="A295" s="29">
        <v>1608</v>
      </c>
      <c r="B295" s="29">
        <v>4.569</v>
      </c>
      <c r="C295" s="29">
        <v>6.6086956521739122</v>
      </c>
      <c r="D295" s="29">
        <v>6.858810000000001</v>
      </c>
      <c r="E295" s="29">
        <v>6.95</v>
      </c>
      <c r="F295" s="29">
        <v>4.569</v>
      </c>
      <c r="G295" s="29">
        <v>6.6086956521739131</v>
      </c>
      <c r="H295" s="29">
        <v>1.3439228967505719</v>
      </c>
      <c r="I295" s="29">
        <v>0.77761999999999998</v>
      </c>
      <c r="J295" s="29">
        <v>3.4460000000000002</v>
      </c>
      <c r="K295" s="29"/>
      <c r="L295" s="29">
        <v>4.7590000000000003</v>
      </c>
      <c r="M295" s="29">
        <v>0.28175</v>
      </c>
      <c r="N295" s="29">
        <v>4.3380000000000001</v>
      </c>
      <c r="O295" s="29">
        <v>0.62815786779816041</v>
      </c>
      <c r="P295" s="29">
        <v>14.984999999999999</v>
      </c>
      <c r="Q295" s="29"/>
      <c r="R295" s="29"/>
      <c r="S295" s="29">
        <v>0.89652684690077566</v>
      </c>
      <c r="T295" s="29">
        <v>0.74171235912076439</v>
      </c>
      <c r="U295" s="29">
        <v>0.8</v>
      </c>
      <c r="V295" s="29">
        <v>3.0366</v>
      </c>
      <c r="W295" s="29">
        <v>5</v>
      </c>
      <c r="X295" s="29">
        <v>2.169</v>
      </c>
      <c r="Y295" s="29">
        <v>4.3380000000000001</v>
      </c>
      <c r="Z295" s="29"/>
      <c r="AA295" s="29">
        <v>6.6182958915199359</v>
      </c>
      <c r="AB295" s="29">
        <f t="shared" si="12"/>
        <v>1.8661673023527789</v>
      </c>
      <c r="AC295" s="29">
        <f t="shared" si="13"/>
        <v>1.0240582310408239</v>
      </c>
      <c r="AG295">
        <f t="shared" si="2"/>
        <v>0.57861950405055418</v>
      </c>
      <c r="AH295">
        <f t="shared" si="3"/>
        <v>2.5641351958002749</v>
      </c>
      <c r="AI295">
        <f t="shared" si="4"/>
        <v>3.5411257680828521</v>
      </c>
      <c r="AJ295">
        <f t="shared" si="5"/>
        <v>0.20964744382377465</v>
      </c>
      <c r="AK295">
        <f t="shared" si="6"/>
        <v>3.2278637490950643</v>
      </c>
      <c r="AL295">
        <f t="shared" si="7"/>
        <v>0.59527224510743471</v>
      </c>
      <c r="AM295">
        <f t="shared" si="8"/>
        <v>2.2595046243665449</v>
      </c>
      <c r="AN295">
        <f t="shared" si="9"/>
        <v>3.7204515319214666</v>
      </c>
      <c r="AO295">
        <f t="shared" si="10"/>
        <v>1.6139318745475322</v>
      </c>
      <c r="AP295">
        <f t="shared" si="11"/>
        <v>3.2278637490950643</v>
      </c>
    </row>
    <row r="296" spans="1:42" ht="15.75" x14ac:dyDescent="0.25">
      <c r="A296" s="29">
        <v>1609</v>
      </c>
      <c r="B296" s="29">
        <v>4.9029999999999996</v>
      </c>
      <c r="C296" s="29">
        <v>6.6086956521739122</v>
      </c>
      <c r="D296" s="29">
        <v>6.858810000000001</v>
      </c>
      <c r="E296" s="29">
        <v>6.95</v>
      </c>
      <c r="F296" s="29">
        <v>4.9029999999999996</v>
      </c>
      <c r="G296" s="29">
        <v>6.6086956521739131</v>
      </c>
      <c r="H296" s="29">
        <v>1.1416460967505719</v>
      </c>
      <c r="I296" s="29">
        <v>0.70443</v>
      </c>
      <c r="J296" s="29">
        <v>2.9009999999999998</v>
      </c>
      <c r="K296" s="29"/>
      <c r="L296" s="29">
        <v>4.9740000000000002</v>
      </c>
      <c r="M296" s="29">
        <v>0.24758333333333335</v>
      </c>
      <c r="N296" s="29">
        <v>3.2</v>
      </c>
      <c r="O296" s="29">
        <v>0.62815786779816041</v>
      </c>
      <c r="P296" s="29">
        <v>16.79</v>
      </c>
      <c r="Q296" s="29"/>
      <c r="R296" s="29"/>
      <c r="S296" s="29">
        <v>0.71655828764040064</v>
      </c>
      <c r="T296" s="29">
        <v>0.64428404076168089</v>
      </c>
      <c r="U296" s="29">
        <v>0.78560000000000008</v>
      </c>
      <c r="V296" s="29">
        <v>2.2399999999999998</v>
      </c>
      <c r="W296" s="29">
        <v>5</v>
      </c>
      <c r="X296" s="29">
        <v>1.6</v>
      </c>
      <c r="Y296" s="29">
        <v>3.2</v>
      </c>
      <c r="Z296" s="29"/>
      <c r="AA296" s="29">
        <v>6.6496660595021257</v>
      </c>
      <c r="AB296" s="29">
        <f t="shared" si="12"/>
        <v>1.645880322992048</v>
      </c>
      <c r="AC296" s="29">
        <f t="shared" si="13"/>
        <v>0.85280328278544149</v>
      </c>
      <c r="AG296">
        <f t="shared" si="2"/>
        <v>0.6170300954078457</v>
      </c>
      <c r="AH296">
        <f t="shared" si="3"/>
        <v>2.5410676813567852</v>
      </c>
      <c r="AI296">
        <f t="shared" si="4"/>
        <v>4.3568668207751298</v>
      </c>
      <c r="AJ296">
        <f t="shared" si="5"/>
        <v>0.21686522122575577</v>
      </c>
      <c r="AK296">
        <f t="shared" si="6"/>
        <v>2.8029702103901113</v>
      </c>
      <c r="AL296">
        <f t="shared" si="7"/>
        <v>0.68812918665077238</v>
      </c>
      <c r="AM296">
        <f t="shared" si="8"/>
        <v>1.9620791472730776</v>
      </c>
      <c r="AN296">
        <f t="shared" si="9"/>
        <v>4.3796409537345493</v>
      </c>
      <c r="AO296">
        <f t="shared" si="10"/>
        <v>1.4014851051950556</v>
      </c>
      <c r="AP296">
        <f t="shared" si="11"/>
        <v>2.8029702103901113</v>
      </c>
    </row>
    <row r="297" spans="1:42" ht="15.75" x14ac:dyDescent="0.25">
      <c r="A297" s="29">
        <v>1610</v>
      </c>
      <c r="B297" s="29">
        <v>4.5510000000000002</v>
      </c>
      <c r="C297" s="29">
        <v>6.2066666666666661</v>
      </c>
      <c r="D297" s="29">
        <v>6.858810000000001</v>
      </c>
      <c r="E297" s="29">
        <v>7.24</v>
      </c>
      <c r="F297" s="29">
        <v>4.5510000000000002</v>
      </c>
      <c r="G297" s="29">
        <v>6.2066666666666661</v>
      </c>
      <c r="H297" s="29">
        <v>1.1306889817543857</v>
      </c>
      <c r="I297" s="29">
        <v>0.82334000000000007</v>
      </c>
      <c r="J297" s="29">
        <v>3.5579999999999998</v>
      </c>
      <c r="K297" s="29"/>
      <c r="L297" s="29">
        <v>5.5279999999999996</v>
      </c>
      <c r="M297" s="29">
        <v>0.24291666666666667</v>
      </c>
      <c r="N297" s="29">
        <v>3.2</v>
      </c>
      <c r="O297" s="29">
        <v>0.56265960402814752</v>
      </c>
      <c r="P297" s="29">
        <v>14.44</v>
      </c>
      <c r="Q297" s="29"/>
      <c r="R297" s="29"/>
      <c r="S297" s="29">
        <v>0.51201581147468689</v>
      </c>
      <c r="T297" s="29">
        <v>0.6788553795342589</v>
      </c>
      <c r="U297" s="29">
        <v>1.0687500000000001</v>
      </c>
      <c r="V297" s="29">
        <v>2.2399999999999998</v>
      </c>
      <c r="W297" s="29">
        <v>5</v>
      </c>
      <c r="X297" s="29">
        <v>1.6</v>
      </c>
      <c r="Y297" s="29">
        <v>3.2</v>
      </c>
      <c r="Z297" s="29"/>
      <c r="AA297" s="29">
        <v>6.6087836470350139</v>
      </c>
      <c r="AB297" s="29">
        <f t="shared" si="12"/>
        <v>1.8259019554078344</v>
      </c>
      <c r="AC297" s="29">
        <f t="shared" si="13"/>
        <v>0.75395701278490213</v>
      </c>
      <c r="AG297">
        <f t="shared" si="2"/>
        <v>0.72817548705789936</v>
      </c>
      <c r="AH297">
        <f t="shared" si="3"/>
        <v>3.1467539327033855</v>
      </c>
      <c r="AI297">
        <f t="shared" si="4"/>
        <v>4.8890544519348831</v>
      </c>
      <c r="AJ297">
        <f t="shared" si="5"/>
        <v>0.21483950987985689</v>
      </c>
      <c r="AK297">
        <f t="shared" si="6"/>
        <v>2.8301328231171543</v>
      </c>
      <c r="AL297">
        <f t="shared" si="7"/>
        <v>0.94522014209576832</v>
      </c>
      <c r="AM297">
        <f t="shared" si="8"/>
        <v>1.9810929761820077</v>
      </c>
      <c r="AN297">
        <f t="shared" si="9"/>
        <v>4.4220825361205529</v>
      </c>
      <c r="AO297">
        <f t="shared" si="10"/>
        <v>1.4150664115585772</v>
      </c>
      <c r="AP297">
        <f t="shared" si="11"/>
        <v>2.8301328231171543</v>
      </c>
    </row>
    <row r="298" spans="1:42" ht="15.75" x14ac:dyDescent="0.25">
      <c r="A298" s="29">
        <v>1611</v>
      </c>
      <c r="B298" s="29">
        <v>4.9029999999999996</v>
      </c>
      <c r="C298" s="29">
        <v>6.4765217391304351</v>
      </c>
      <c r="D298" s="29">
        <v>6.858810000000001</v>
      </c>
      <c r="E298" s="29">
        <v>7.24</v>
      </c>
      <c r="F298" s="29">
        <v>4.9029999999999996</v>
      </c>
      <c r="G298" s="29">
        <v>6.4765217391304342</v>
      </c>
      <c r="H298" s="29">
        <v>1.1201172209610981</v>
      </c>
      <c r="I298" s="29">
        <v>1.0909199999999999</v>
      </c>
      <c r="J298" s="29">
        <v>3.3340000000000001</v>
      </c>
      <c r="K298" s="29"/>
      <c r="L298" s="29">
        <v>4.8120000000000003</v>
      </c>
      <c r="M298" s="29">
        <v>0.24458333333333335</v>
      </c>
      <c r="N298" s="29">
        <v>3.2</v>
      </c>
      <c r="O298" s="29">
        <v>0.58712306507284961</v>
      </c>
      <c r="P298" s="29">
        <v>14.657999999999999</v>
      </c>
      <c r="Q298" s="29"/>
      <c r="R298" s="29"/>
      <c r="S298" s="29">
        <v>0.49211481923577993</v>
      </c>
      <c r="T298" s="29">
        <v>0.78256939585199292</v>
      </c>
      <c r="U298" s="29">
        <v>0.74159000000000008</v>
      </c>
      <c r="V298" s="29">
        <v>2.2399999999999998</v>
      </c>
      <c r="W298" s="29">
        <v>5</v>
      </c>
      <c r="X298" s="29">
        <v>1.6</v>
      </c>
      <c r="Y298" s="29">
        <v>3.2</v>
      </c>
      <c r="Z298" s="29"/>
      <c r="AA298" s="29">
        <v>6.523780611212306</v>
      </c>
      <c r="AB298" s="29">
        <f t="shared" si="12"/>
        <v>1.6966016894174267</v>
      </c>
      <c r="AC298" s="29">
        <f t="shared" si="13"/>
        <v>0.78200900460525435</v>
      </c>
      <c r="AG298">
        <f t="shared" si="2"/>
        <v>0.97393378084478865</v>
      </c>
      <c r="AH298">
        <f t="shared" si="3"/>
        <v>2.976474191816564</v>
      </c>
      <c r="AI298">
        <f t="shared" si="4"/>
        <v>4.2959789475168888</v>
      </c>
      <c r="AJ298">
        <f t="shared" si="5"/>
        <v>0.2183551227999804</v>
      </c>
      <c r="AK298">
        <f t="shared" si="6"/>
        <v>2.8568438553728268</v>
      </c>
      <c r="AL298">
        <f t="shared" si="7"/>
        <v>0.6620646358456046</v>
      </c>
      <c r="AM298">
        <f t="shared" si="8"/>
        <v>1.9997906987609786</v>
      </c>
      <c r="AN298">
        <f t="shared" si="9"/>
        <v>4.4638185240200414</v>
      </c>
      <c r="AO298">
        <f t="shared" si="10"/>
        <v>1.4284219276864134</v>
      </c>
      <c r="AP298">
        <f t="shared" si="11"/>
        <v>2.8568438553728268</v>
      </c>
    </row>
    <row r="299" spans="1:42" ht="15.75" x14ac:dyDescent="0.25">
      <c r="A299" s="29">
        <v>1612</v>
      </c>
      <c r="B299" s="29"/>
      <c r="C299" s="29">
        <v>6.2066666666666661</v>
      </c>
      <c r="D299" s="29">
        <v>6.858810000000001</v>
      </c>
      <c r="E299" s="29">
        <v>7.24</v>
      </c>
      <c r="F299" s="29">
        <v>4.9029999999999996</v>
      </c>
      <c r="G299" s="29">
        <v>6.2066666666666661</v>
      </c>
      <c r="H299" s="29">
        <v>1.2333651585964911</v>
      </c>
      <c r="I299" s="29">
        <v>0.73185</v>
      </c>
      <c r="J299" s="29">
        <v>3.3340000000000001</v>
      </c>
      <c r="K299" s="29"/>
      <c r="L299" s="29">
        <v>4.7590000000000003</v>
      </c>
      <c r="M299" s="29">
        <v>0.28175</v>
      </c>
      <c r="N299" s="29">
        <v>3.2</v>
      </c>
      <c r="O299" s="29">
        <v>0.56265960402814752</v>
      </c>
      <c r="P299" s="29">
        <v>14.657999999999999</v>
      </c>
      <c r="Q299" s="29"/>
      <c r="R299" s="29"/>
      <c r="S299" s="29">
        <v>0.57160382223432726</v>
      </c>
      <c r="T299" s="29">
        <v>0.86114062033512473</v>
      </c>
      <c r="U299" s="29">
        <v>0.95834000000000008</v>
      </c>
      <c r="V299" s="29">
        <v>2.2399999999999998</v>
      </c>
      <c r="W299" s="29">
        <v>5</v>
      </c>
      <c r="X299" s="29">
        <v>1.6</v>
      </c>
      <c r="Y299" s="29">
        <v>3.2</v>
      </c>
      <c r="Z299" s="29"/>
      <c r="AA299" s="29">
        <v>6.4764217769682251</v>
      </c>
      <c r="AB299" s="29">
        <f t="shared" si="12"/>
        <v>1.8146120989540977</v>
      </c>
      <c r="AC299" s="29">
        <f t="shared" si="13"/>
        <v>0.78507107959091205</v>
      </c>
      <c r="AG299">
        <f t="shared" si="2"/>
        <v>0.59337658024393147</v>
      </c>
      <c r="AH299">
        <f t="shared" si="3"/>
        <v>2.7031734898316149</v>
      </c>
      <c r="AI299">
        <f t="shared" si="4"/>
        <v>3.8585490816162737</v>
      </c>
      <c r="AJ299">
        <f t="shared" si="5"/>
        <v>0.22844005121777369</v>
      </c>
      <c r="AK299">
        <f t="shared" si="6"/>
        <v>2.5945276447094083</v>
      </c>
      <c r="AL299">
        <f t="shared" si="7"/>
        <v>0.77701238219712954</v>
      </c>
      <c r="AM299">
        <f t="shared" si="8"/>
        <v>1.8161693512965857</v>
      </c>
      <c r="AN299">
        <f t="shared" si="9"/>
        <v>4.0539494448584508</v>
      </c>
      <c r="AO299">
        <f t="shared" si="10"/>
        <v>1.2972638223547042</v>
      </c>
      <c r="AP299">
        <f t="shared" si="11"/>
        <v>2.5945276447094083</v>
      </c>
    </row>
    <row r="300" spans="1:42" ht="15.75" x14ac:dyDescent="0.25">
      <c r="A300" s="29">
        <v>1613</v>
      </c>
      <c r="B300" s="29"/>
      <c r="C300" s="29">
        <v>5.7292307692307691</v>
      </c>
      <c r="D300" s="29">
        <v>6.858810000000001</v>
      </c>
      <c r="E300" s="29">
        <v>7.24</v>
      </c>
      <c r="F300" s="29">
        <v>4.9029999999999996</v>
      </c>
      <c r="G300" s="29">
        <v>5.7292307692307682</v>
      </c>
      <c r="H300" s="29">
        <v>1.0139866106882589</v>
      </c>
      <c r="I300" s="29">
        <v>0.82638</v>
      </c>
      <c r="J300" s="29">
        <v>3.2810000000000001</v>
      </c>
      <c r="K300" s="29"/>
      <c r="L300" s="29">
        <v>4.5940000000000003</v>
      </c>
      <c r="M300" s="29">
        <v>0.28641666666666665</v>
      </c>
      <c r="N300" s="29">
        <v>3.2</v>
      </c>
      <c r="O300" s="29">
        <v>0.51937809602598228</v>
      </c>
      <c r="P300" s="29">
        <v>14.77</v>
      </c>
      <c r="Q300" s="29"/>
      <c r="R300" s="29"/>
      <c r="S300" s="29">
        <v>0.53688521051606841</v>
      </c>
      <c r="T300" s="29">
        <v>0.61599839994775341</v>
      </c>
      <c r="U300" s="29">
        <v>0.60957000000000006</v>
      </c>
      <c r="V300" s="29">
        <v>2.2399999999999998</v>
      </c>
      <c r="W300" s="29">
        <v>5.7279999999999998</v>
      </c>
      <c r="X300" s="29">
        <v>1.6</v>
      </c>
      <c r="Y300" s="29">
        <v>3.2</v>
      </c>
      <c r="Z300" s="29"/>
      <c r="AA300" s="29">
        <v>6.6182958915199359</v>
      </c>
      <c r="AB300" s="29">
        <f t="shared" si="12"/>
        <v>1.5429081270390623</v>
      </c>
      <c r="AC300" s="29">
        <f t="shared" si="13"/>
        <v>0.76161970534889067</v>
      </c>
      <c r="AG300">
        <f t="shared" si="2"/>
        <v>0.81498117557891814</v>
      </c>
      <c r="AH300">
        <f t="shared" si="3"/>
        <v>3.2357429234425208</v>
      </c>
      <c r="AI300">
        <f t="shared" si="4"/>
        <v>4.5306318166092474</v>
      </c>
      <c r="AJ300">
        <f t="shared" si="5"/>
        <v>0.28246592573077167</v>
      </c>
      <c r="AK300">
        <f t="shared" si="6"/>
        <v>3.1558602118305599</v>
      </c>
      <c r="AL300">
        <f t="shared" si="7"/>
        <v>0.60116178416423571</v>
      </c>
      <c r="AM300">
        <f t="shared" si="8"/>
        <v>2.2091021482813917</v>
      </c>
      <c r="AN300">
        <f t="shared" si="9"/>
        <v>5.6489897791767012</v>
      </c>
      <c r="AO300">
        <f t="shared" si="10"/>
        <v>1.5779301059152799</v>
      </c>
      <c r="AP300">
        <f t="shared" si="11"/>
        <v>3.1558602118305599</v>
      </c>
    </row>
    <row r="301" spans="1:42" ht="15.75" x14ac:dyDescent="0.25">
      <c r="A301" s="29">
        <v>1614</v>
      </c>
      <c r="B301" s="29">
        <v>4.9029999999999996</v>
      </c>
      <c r="C301" s="29">
        <v>6.2066666666666661</v>
      </c>
      <c r="D301" s="29">
        <v>6.858810000000001</v>
      </c>
      <c r="E301" s="29">
        <v>7.24</v>
      </c>
      <c r="F301" s="29">
        <v>4.9029999999999996</v>
      </c>
      <c r="G301" s="29">
        <v>6.2066666666666661</v>
      </c>
      <c r="H301" s="29">
        <v>1.0203239207017543</v>
      </c>
      <c r="I301" s="29">
        <v>0.59462999999999999</v>
      </c>
      <c r="J301" s="29">
        <v>3.3340000000000001</v>
      </c>
      <c r="K301" s="29"/>
      <c r="L301" s="29">
        <v>4.7060000000000004</v>
      </c>
      <c r="M301" s="29">
        <v>0.25850000000000001</v>
      </c>
      <c r="N301" s="29">
        <v>3.2320000000000002</v>
      </c>
      <c r="O301" s="29">
        <v>0.56265960402814752</v>
      </c>
      <c r="P301" s="29">
        <v>13.673999999999999</v>
      </c>
      <c r="Q301" s="29"/>
      <c r="R301" s="29"/>
      <c r="S301" s="29">
        <v>0.5931169246093918</v>
      </c>
      <c r="T301" s="29">
        <v>0.64428404076168089</v>
      </c>
      <c r="U301" s="29">
        <v>0.70979999999999999</v>
      </c>
      <c r="V301" s="29">
        <v>2.2624</v>
      </c>
      <c r="W301" s="29">
        <v>5.4109999999999996</v>
      </c>
      <c r="X301" s="29">
        <v>1.6160000000000001</v>
      </c>
      <c r="Y301" s="29">
        <v>3.2320000000000002</v>
      </c>
      <c r="Z301" s="29"/>
      <c r="AA301" s="29">
        <v>6.4120623355596038</v>
      </c>
      <c r="AB301" s="29">
        <f t="shared" si="12"/>
        <v>1.5531589991530881</v>
      </c>
      <c r="AC301" s="29">
        <f t="shared" si="13"/>
        <v>0.75522814501642943</v>
      </c>
      <c r="AG301">
        <f t="shared" si="2"/>
        <v>0.58278551343873986</v>
      </c>
      <c r="AH301">
        <f t="shared" si="3"/>
        <v>3.2675897647356491</v>
      </c>
      <c r="AI301">
        <f t="shared" si="4"/>
        <v>4.6122607776982498</v>
      </c>
      <c r="AJ301">
        <f t="shared" si="5"/>
        <v>0.25335091607203519</v>
      </c>
      <c r="AK301">
        <f t="shared" si="6"/>
        <v>3.1676215115853683</v>
      </c>
      <c r="AL301">
        <f t="shared" si="7"/>
        <v>0.69566143221636578</v>
      </c>
      <c r="AM301">
        <f t="shared" si="8"/>
        <v>2.2173350581097577</v>
      </c>
      <c r="AN301">
        <f t="shared" si="9"/>
        <v>5.3032178215310717</v>
      </c>
      <c r="AO301">
        <f t="shared" si="10"/>
        <v>1.5838107557926842</v>
      </c>
      <c r="AP301">
        <f t="shared" si="11"/>
        <v>3.1676215115853683</v>
      </c>
    </row>
    <row r="302" spans="1:42" ht="15.75" x14ac:dyDescent="0.25">
      <c r="A302" s="29">
        <v>1615</v>
      </c>
      <c r="B302" s="29">
        <v>4.4580000000000002</v>
      </c>
      <c r="C302" s="29">
        <v>5.4121212121212121</v>
      </c>
      <c r="D302" s="29">
        <v>6.858810000000001</v>
      </c>
      <c r="E302" s="29">
        <v>7.53</v>
      </c>
      <c r="F302" s="29">
        <v>4.4580000000000002</v>
      </c>
      <c r="G302" s="29">
        <v>5.4121212121212121</v>
      </c>
      <c r="H302" s="29">
        <v>0.99787599776714508</v>
      </c>
      <c r="I302" s="29">
        <v>0.64</v>
      </c>
      <c r="J302" s="29">
        <v>3.2810000000000001</v>
      </c>
      <c r="K302" s="29"/>
      <c r="L302" s="29">
        <v>4.9240000000000004</v>
      </c>
      <c r="M302" s="29">
        <v>0.24608333333333332</v>
      </c>
      <c r="N302" s="29">
        <v>3.1059999999999999</v>
      </c>
      <c r="O302" s="29">
        <v>0.50676831010856616</v>
      </c>
      <c r="P302" s="29">
        <v>13.515000000000001</v>
      </c>
      <c r="Q302" s="29"/>
      <c r="R302" s="29"/>
      <c r="S302" s="29">
        <v>0.64606699848296079</v>
      </c>
      <c r="T302" s="29">
        <v>0.76685515095536649</v>
      </c>
      <c r="U302" s="29">
        <v>0.67230999999999996</v>
      </c>
      <c r="V302" s="29">
        <v>2.1741999999999999</v>
      </c>
      <c r="W302" s="29">
        <v>4.774</v>
      </c>
      <c r="X302" s="29">
        <v>1.5529999999999999</v>
      </c>
      <c r="Y302" s="29">
        <v>3.1059999999999999</v>
      </c>
      <c r="Z302" s="29"/>
      <c r="AA302" s="29">
        <v>6.3347500505970453</v>
      </c>
      <c r="AB302" s="29">
        <f t="shared" si="12"/>
        <v>1.5149343528483099</v>
      </c>
      <c r="AC302" s="29">
        <f t="shared" si="13"/>
        <v>0.7815951453628196</v>
      </c>
      <c r="AG302">
        <f t="shared" si="2"/>
        <v>0.64136225486139453</v>
      </c>
      <c r="AH302">
        <f t="shared" si="3"/>
        <v>3.2879836846878678</v>
      </c>
      <c r="AI302">
        <f t="shared" si="4"/>
        <v>4.9344808483398541</v>
      </c>
      <c r="AJ302">
        <f t="shared" si="5"/>
        <v>0.2466071274226169</v>
      </c>
      <c r="AK302">
        <f t="shared" si="6"/>
        <v>3.1126111931242049</v>
      </c>
      <c r="AL302">
        <f t="shared" si="7"/>
        <v>0.67374102744666264</v>
      </c>
      <c r="AM302">
        <f t="shared" si="8"/>
        <v>2.1788278351869432</v>
      </c>
      <c r="AN302">
        <f t="shared" si="9"/>
        <v>4.7841615698567139</v>
      </c>
      <c r="AO302">
        <f t="shared" si="10"/>
        <v>1.5563055965621024</v>
      </c>
      <c r="AP302">
        <f t="shared" si="11"/>
        <v>3.1126111931242049</v>
      </c>
    </row>
    <row r="303" spans="1:42" ht="15.75" x14ac:dyDescent="0.25">
      <c r="A303" s="29">
        <v>1616</v>
      </c>
      <c r="B303" s="29"/>
      <c r="C303" s="29">
        <v>5.4591549295774637</v>
      </c>
      <c r="D303" s="29">
        <v>6.858810000000001</v>
      </c>
      <c r="E303" s="29">
        <v>7.53</v>
      </c>
      <c r="F303" s="29">
        <v>4.7</v>
      </c>
      <c r="G303" s="29">
        <v>5.4591549295774646</v>
      </c>
      <c r="H303" s="29">
        <v>0.98026390472942915</v>
      </c>
      <c r="I303" s="29">
        <v>0.67697000000000007</v>
      </c>
      <c r="J303" s="29">
        <v>3.4460000000000002</v>
      </c>
      <c r="K303" s="29"/>
      <c r="L303" s="29">
        <v>4.9740000000000002</v>
      </c>
      <c r="M303" s="29">
        <v>0.23533333333333331</v>
      </c>
      <c r="N303" s="29">
        <v>2.5990000000000002</v>
      </c>
      <c r="O303" s="29">
        <v>0.47108040094599096</v>
      </c>
      <c r="P303" s="29">
        <v>13.948</v>
      </c>
      <c r="Q303" s="29"/>
      <c r="R303" s="29"/>
      <c r="S303" s="29">
        <v>0.62907364522770237</v>
      </c>
      <c r="T303" s="29">
        <v>0.70399817136886111</v>
      </c>
      <c r="U303" s="29">
        <v>0.63442999999999994</v>
      </c>
      <c r="V303" s="29">
        <v>1.8192999999999999</v>
      </c>
      <c r="W303" s="29">
        <v>5</v>
      </c>
      <c r="X303" s="29">
        <v>1.2995000000000001</v>
      </c>
      <c r="Y303" s="29">
        <v>2.5990000000000002</v>
      </c>
      <c r="Z303" s="29"/>
      <c r="AA303" s="29">
        <v>6.4891722323416321</v>
      </c>
      <c r="AB303" s="29">
        <f t="shared" si="12"/>
        <v>1.4942746140683538</v>
      </c>
      <c r="AC303" s="29">
        <f t="shared" si="13"/>
        <v>0.77358411701827723</v>
      </c>
      <c r="AG303">
        <f t="shared" si="2"/>
        <v>0.6905997423080229</v>
      </c>
      <c r="AH303">
        <f t="shared" si="3"/>
        <v>3.5153798720673688</v>
      </c>
      <c r="AI303">
        <f t="shared" si="4"/>
        <v>5.0741437851605031</v>
      </c>
      <c r="AJ303">
        <f t="shared" si="5"/>
        <v>0.24007140546329678</v>
      </c>
      <c r="AK303">
        <f t="shared" si="6"/>
        <v>2.651326839089696</v>
      </c>
      <c r="AL303">
        <f t="shared" si="7"/>
        <v>0.6472032653034534</v>
      </c>
      <c r="AM303">
        <f t="shared" si="8"/>
        <v>1.855928787362787</v>
      </c>
      <c r="AN303">
        <f t="shared" si="9"/>
        <v>5.1006672548859093</v>
      </c>
      <c r="AO303">
        <f t="shared" si="10"/>
        <v>1.325663419544848</v>
      </c>
      <c r="AP303">
        <f t="shared" si="11"/>
        <v>2.651326839089696</v>
      </c>
    </row>
    <row r="304" spans="1:42" ht="15.75" x14ac:dyDescent="0.25">
      <c r="A304" s="29">
        <v>1617</v>
      </c>
      <c r="B304" s="29">
        <v>4.9029999999999996</v>
      </c>
      <c r="C304" s="29">
        <v>5.033766233766233</v>
      </c>
      <c r="D304" s="29">
        <v>6.858810000000001</v>
      </c>
      <c r="E304" s="29">
        <v>7.53</v>
      </c>
      <c r="F304" s="29">
        <v>4.9029999999999996</v>
      </c>
      <c r="G304" s="29">
        <v>5.033766233766233</v>
      </c>
      <c r="H304" s="29">
        <v>1.2599167906220095</v>
      </c>
      <c r="I304" s="29">
        <v>0.57935999999999999</v>
      </c>
      <c r="J304" s="29">
        <v>3.2309999999999999</v>
      </c>
      <c r="K304" s="29"/>
      <c r="L304" s="29">
        <v>4.1559999999999997</v>
      </c>
      <c r="M304" s="29">
        <v>0.22600000000000001</v>
      </c>
      <c r="N304" s="29">
        <v>2.399</v>
      </c>
      <c r="O304" s="29">
        <v>0.43437283723591374</v>
      </c>
      <c r="P304" s="29">
        <v>13.129</v>
      </c>
      <c r="Q304" s="29"/>
      <c r="R304" s="29"/>
      <c r="S304" s="29">
        <v>0.38399250770035021</v>
      </c>
      <c r="T304" s="29">
        <v>0.57199851423719961</v>
      </c>
      <c r="U304" s="29">
        <v>0.88706000000000007</v>
      </c>
      <c r="V304" s="29">
        <v>1.6793</v>
      </c>
      <c r="W304" s="29">
        <v>5.3460000000000001</v>
      </c>
      <c r="X304" s="29">
        <v>1.1995</v>
      </c>
      <c r="Y304" s="29">
        <v>2.399</v>
      </c>
      <c r="Z304" s="29"/>
      <c r="AA304" s="29">
        <v>6.4529447480267166</v>
      </c>
      <c r="AB304" s="29">
        <f t="shared" si="12"/>
        <v>1.7422070096341351</v>
      </c>
      <c r="AC304" s="29">
        <f t="shared" si="13"/>
        <v>0.63941801661484765</v>
      </c>
      <c r="AG304">
        <f t="shared" si="2"/>
        <v>0.4598398912629581</v>
      </c>
      <c r="AH304">
        <f t="shared" si="3"/>
        <v>2.5644550688183818</v>
      </c>
      <c r="AI304">
        <f t="shared" si="4"/>
        <v>3.2986305372978006</v>
      </c>
      <c r="AJ304">
        <f t="shared" si="5"/>
        <v>0.17937692527172835</v>
      </c>
      <c r="AK304">
        <f t="shared" si="6"/>
        <v>1.904093998791488</v>
      </c>
      <c r="AL304">
        <f t="shared" si="7"/>
        <v>0.70406236872362549</v>
      </c>
      <c r="AM304">
        <f t="shared" si="8"/>
        <v>1.3328657991540416</v>
      </c>
      <c r="AN304">
        <f t="shared" si="9"/>
        <v>4.2431373562064589</v>
      </c>
      <c r="AO304">
        <f t="shared" si="10"/>
        <v>0.952046999395744</v>
      </c>
      <c r="AP304">
        <f t="shared" si="11"/>
        <v>1.904093998791488</v>
      </c>
    </row>
    <row r="305" spans="1:43" ht="15.75" x14ac:dyDescent="0.25">
      <c r="A305" s="29">
        <v>1618</v>
      </c>
      <c r="B305" s="29">
        <v>4.9029999999999996</v>
      </c>
      <c r="C305" s="29">
        <v>4.6549999999999994</v>
      </c>
      <c r="D305" s="29">
        <v>6.858810000000001</v>
      </c>
      <c r="E305" s="29">
        <v>7.53</v>
      </c>
      <c r="F305" s="29">
        <v>4.9029999999999996</v>
      </c>
      <c r="G305" s="29">
        <v>4.6550000000000002</v>
      </c>
      <c r="H305" s="29">
        <v>1.4163764694736838</v>
      </c>
      <c r="I305" s="29">
        <v>0.8</v>
      </c>
      <c r="J305" s="29">
        <v>3.0659999999999998</v>
      </c>
      <c r="K305" s="29"/>
      <c r="L305" s="29">
        <v>4.9240000000000004</v>
      </c>
      <c r="M305" s="29">
        <v>0.24141666666666664</v>
      </c>
      <c r="N305" s="29">
        <v>2.4380000000000002</v>
      </c>
      <c r="O305" s="29">
        <v>0.41808385583956703</v>
      </c>
      <c r="P305" s="29">
        <v>13.129</v>
      </c>
      <c r="Q305" s="29"/>
      <c r="R305" s="29"/>
      <c r="S305" s="29">
        <v>0.40823229660707855</v>
      </c>
      <c r="T305" s="29">
        <v>0.56571281627854908</v>
      </c>
      <c r="U305" s="29">
        <v>0.81372</v>
      </c>
      <c r="V305" s="29">
        <v>1.7066000000000001</v>
      </c>
      <c r="W305" s="29">
        <v>5.3460000000000001</v>
      </c>
      <c r="X305" s="29">
        <v>1.2190000000000001</v>
      </c>
      <c r="Y305" s="29">
        <v>2.4380000000000002</v>
      </c>
      <c r="Z305" s="29"/>
      <c r="AA305" s="29">
        <v>6.5347095729609386</v>
      </c>
      <c r="AB305" s="29">
        <f t="shared" si="12"/>
        <v>1.8502354437904349</v>
      </c>
      <c r="AC305" s="29">
        <f t="shared" si="13"/>
        <v>0.70882581920879995</v>
      </c>
      <c r="AG305">
        <f t="shared" si="2"/>
        <v>0.56482158327388399</v>
      </c>
      <c r="AH305">
        <f t="shared" si="3"/>
        <v>2.1646787178971598</v>
      </c>
      <c r="AI305">
        <f t="shared" si="4"/>
        <v>3.4764768450507559</v>
      </c>
      <c r="AJ305">
        <f t="shared" si="5"/>
        <v>0.17044667986921266</v>
      </c>
      <c r="AK305">
        <f t="shared" si="6"/>
        <v>1.7212937750271613</v>
      </c>
      <c r="AL305">
        <f t="shared" si="7"/>
        <v>0.57450827342703104</v>
      </c>
      <c r="AM305">
        <f t="shared" si="8"/>
        <v>1.204905642519013</v>
      </c>
      <c r="AN305">
        <f t="shared" si="9"/>
        <v>3.7744202302277294</v>
      </c>
      <c r="AO305">
        <f t="shared" si="10"/>
        <v>0.86064688751358065</v>
      </c>
      <c r="AP305">
        <f t="shared" si="11"/>
        <v>1.7212937750271613</v>
      </c>
    </row>
    <row r="306" spans="1:43" ht="15.75" x14ac:dyDescent="0.25">
      <c r="A306" s="29">
        <v>1619</v>
      </c>
      <c r="B306" s="29">
        <v>4.4580000000000002</v>
      </c>
      <c r="C306" s="29">
        <v>6.4765217391304351</v>
      </c>
      <c r="D306" s="29">
        <v>6.858810000000001</v>
      </c>
      <c r="E306" s="29">
        <v>7.53</v>
      </c>
      <c r="F306" s="29">
        <v>4.4580000000000002</v>
      </c>
      <c r="G306" s="29">
        <v>6.4765217391304342</v>
      </c>
      <c r="H306" s="29">
        <v>1.5603945599084668</v>
      </c>
      <c r="I306" s="29">
        <v>1.0063200000000001</v>
      </c>
      <c r="J306" s="29">
        <v>3.4460000000000002</v>
      </c>
      <c r="K306" s="29"/>
      <c r="L306" s="29">
        <v>4.9240000000000004</v>
      </c>
      <c r="M306" s="29">
        <v>0.24141666666666664</v>
      </c>
      <c r="N306" s="29">
        <v>2.7</v>
      </c>
      <c r="O306" s="29">
        <v>0.58168188638548457</v>
      </c>
      <c r="P306" s="29">
        <v>12.031000000000001</v>
      </c>
      <c r="Q306" s="29"/>
      <c r="R306" s="29"/>
      <c r="S306" s="29">
        <v>0.63216369034756681</v>
      </c>
      <c r="T306" s="29">
        <v>0.8158835950328408</v>
      </c>
      <c r="U306" s="29">
        <v>0.86199999999999999</v>
      </c>
      <c r="V306" s="29">
        <v>1.89</v>
      </c>
      <c r="W306" s="29">
        <v>5.3460000000000001</v>
      </c>
      <c r="X306" s="29">
        <v>1.35</v>
      </c>
      <c r="Y306" s="29">
        <v>2.7</v>
      </c>
      <c r="Z306" s="29"/>
      <c r="AA306" s="29">
        <v>6.0510018214936245</v>
      </c>
      <c r="AB306" s="29">
        <f t="shared" si="12"/>
        <v>2.0291484438476113</v>
      </c>
      <c r="AC306" s="29">
        <f t="shared" si="13"/>
        <v>0.90816763662810229</v>
      </c>
      <c r="AG306">
        <f t="shared" si="2"/>
        <v>0.64491380952970712</v>
      </c>
      <c r="AH306">
        <f t="shared" si="3"/>
        <v>2.2084157997847313</v>
      </c>
      <c r="AI306">
        <f t="shared" si="4"/>
        <v>3.1556121294660522</v>
      </c>
      <c r="AJ306">
        <f t="shared" si="5"/>
        <v>0.1547151424834679</v>
      </c>
      <c r="AK306">
        <f t="shared" si="6"/>
        <v>1.730331590080898</v>
      </c>
      <c r="AL306">
        <f t="shared" si="7"/>
        <v>0.5524243817221236</v>
      </c>
      <c r="AM306">
        <f t="shared" si="8"/>
        <v>1.2112321130566284</v>
      </c>
      <c r="AN306">
        <f t="shared" si="9"/>
        <v>3.4260565483601777</v>
      </c>
      <c r="AO306">
        <f t="shared" si="10"/>
        <v>0.86516579504044899</v>
      </c>
      <c r="AP306">
        <f t="shared" si="11"/>
        <v>1.730331590080898</v>
      </c>
    </row>
    <row r="307" spans="1:43" ht="15.75" x14ac:dyDescent="0.25">
      <c r="A307" s="29">
        <v>1620</v>
      </c>
      <c r="B307" s="29"/>
      <c r="C307" s="29">
        <v>6.4765217391304351</v>
      </c>
      <c r="D307" s="29">
        <v>6.858810000000001</v>
      </c>
      <c r="E307" s="29">
        <v>7.96</v>
      </c>
      <c r="F307" s="29">
        <v>4.4580000000000002</v>
      </c>
      <c r="G307" s="29">
        <v>6.4765217391304342</v>
      </c>
      <c r="H307" s="29">
        <v>1.5036151072768877</v>
      </c>
      <c r="I307" s="29">
        <v>1.09782</v>
      </c>
      <c r="J307" s="29">
        <v>3</v>
      </c>
      <c r="K307" s="29"/>
      <c r="L307" s="29">
        <v>5.0330000000000004</v>
      </c>
      <c r="M307" s="29">
        <v>0.24141666666666664</v>
      </c>
      <c r="N307" s="29">
        <v>2.9</v>
      </c>
      <c r="O307" s="29">
        <v>0.74714071869595577</v>
      </c>
      <c r="P307" s="29">
        <v>13.129</v>
      </c>
      <c r="Q307" s="29"/>
      <c r="R307" s="29"/>
      <c r="S307" s="29">
        <v>0.7749925601884049</v>
      </c>
      <c r="T307" s="29">
        <v>0.91142620400432917</v>
      </c>
      <c r="U307" s="29">
        <v>0.87</v>
      </c>
      <c r="V307" s="29">
        <v>2.0299999999999998</v>
      </c>
      <c r="W307" s="29">
        <v>5.3460000000000001</v>
      </c>
      <c r="X307" s="29">
        <v>1.45</v>
      </c>
      <c r="Y307" s="29">
        <v>2.9</v>
      </c>
      <c r="Z307" s="29"/>
      <c r="AA307" s="29">
        <v>6.1455171018012544</v>
      </c>
      <c r="AB307" s="29">
        <f t="shared" si="12"/>
        <v>1.9823621514755858</v>
      </c>
      <c r="AC307" s="29">
        <f t="shared" si="13"/>
        <v>1.0013028004108089</v>
      </c>
      <c r="AG307">
        <f t="shared" si="2"/>
        <v>0.73012035772119888</v>
      </c>
      <c r="AH307">
        <f t="shared" si="3"/>
        <v>1.9951914459233722</v>
      </c>
      <c r="AI307">
        <f t="shared" si="4"/>
        <v>3.3472661824441108</v>
      </c>
      <c r="AJ307">
        <f t="shared" si="5"/>
        <v>0.16055748941222245</v>
      </c>
      <c r="AK307">
        <f t="shared" si="6"/>
        <v>1.928685064392593</v>
      </c>
      <c r="AL307">
        <f t="shared" si="7"/>
        <v>0.57860551931777793</v>
      </c>
      <c r="AM307">
        <f t="shared" si="8"/>
        <v>1.3500795450748151</v>
      </c>
      <c r="AN307">
        <f t="shared" si="9"/>
        <v>3.5554311566354491</v>
      </c>
      <c r="AO307">
        <f t="shared" si="10"/>
        <v>0.96434253219629651</v>
      </c>
      <c r="AP307">
        <f t="shared" si="11"/>
        <v>1.928685064392593</v>
      </c>
    </row>
    <row r="308" spans="1:43" ht="15.75" x14ac:dyDescent="0.25">
      <c r="A308" s="29">
        <v>1621</v>
      </c>
      <c r="B308" s="29">
        <v>4.4580000000000002</v>
      </c>
      <c r="C308" s="29">
        <v>6.08</v>
      </c>
      <c r="D308" s="29">
        <v>6.858810000000001</v>
      </c>
      <c r="E308" s="29">
        <v>7.96</v>
      </c>
      <c r="F308" s="29">
        <v>4.4580000000000002</v>
      </c>
      <c r="G308" s="29">
        <v>6.08</v>
      </c>
      <c r="H308" s="29">
        <v>1.4391789023521029</v>
      </c>
      <c r="I308" s="30">
        <f>$H308*'Sources &amp; Notes'!B$120*('Sources &amp; Notes'!B$119-$AQ308)/'Sources &amp; Notes'!B$119+$H308*'Sources &amp; Notes'!B$121*$AQ308/'Sources &amp; Notes'!B$119</f>
        <v>0.95519811787497677</v>
      </c>
      <c r="J308" s="30">
        <f>$H308*'Sources &amp; Notes'!C$120*('Sources &amp; Notes'!C$119-$AQ308)/'Sources &amp; Notes'!C$119+$H308*'Sources &amp; Notes'!C$121*$AQ308/'Sources &amp; Notes'!C$119</f>
        <v>3.7549715279683396</v>
      </c>
      <c r="K308" s="29"/>
      <c r="L308" s="29">
        <v>4.5940000000000003</v>
      </c>
      <c r="M308" s="30">
        <f>$H308*'Sources &amp; Notes'!E$120*('Sources &amp; Notes'!E$119-$AQ308)/'Sources &amp; Notes'!E$119+$H308*'Sources &amp; Notes'!E$121*$AQ308/'Sources &amp; Notes'!E$119</f>
        <v>0.28934804323476998</v>
      </c>
      <c r="N308" s="30">
        <f>$H308*'Sources &amp; Notes'!F$120*('Sources &amp; Notes'!F$119-$AQ308)/'Sources &amp; Notes'!F$119+$H308*'Sources &amp; Notes'!F$121*$AQ308/'Sources &amp; Notes'!F$119</f>
        <v>3.6611254981572237</v>
      </c>
      <c r="O308" s="29">
        <v>0.74714071869595577</v>
      </c>
      <c r="P308" s="29"/>
      <c r="Q308" s="29"/>
      <c r="R308" s="29"/>
      <c r="S308" s="29">
        <v>0.62226140239469097</v>
      </c>
      <c r="T308" s="29">
        <v>0.6788553795342589</v>
      </c>
      <c r="U308" s="30">
        <f>$H308*'Sources &amp; Notes'!G$120*('Sources &amp; Notes'!G$119-$AQ308)/'Sources &amp; Notes'!G$119+$H308*'Sources &amp; Notes'!G$121*$AQ308/'Sources &amp; Notes'!G$119</f>
        <v>0.89501649087902224</v>
      </c>
      <c r="V308" s="30">
        <f>$H308*'Sources &amp; Notes'!H$120*('Sources &amp; Notes'!H$119-$AQ308)/'Sources &amp; Notes'!H$119+$H308*'Sources &amp; Notes'!H$121*$AQ308/'Sources &amp; Notes'!H$119</f>
        <v>2.5603045367651651</v>
      </c>
      <c r="W308" s="30">
        <f>$H308*'Sources &amp; Notes'!I$120*('Sources &amp; Notes'!I$119-$AQ308)/'Sources &amp; Notes'!I$119+$H308*'Sources &amp; Notes'!I$121*$AQ308/'Sources &amp; Notes'!I$119</f>
        <v>5.757790497416341</v>
      </c>
      <c r="X308" s="30">
        <f>$H308*'Sources &amp; Notes'!J$120*('Sources &amp; Notes'!J$119-$AQ308)/'Sources &amp; Notes'!J$119+$H308*'Sources &amp; Notes'!J$121*$AQ308/'Sources &amp; Notes'!J$119</f>
        <v>1.8305627490786118</v>
      </c>
      <c r="Y308" s="30">
        <f>$H308*'Sources &amp; Notes'!K$120*('Sources &amp; Notes'!K$119-$AQ308)/'Sources &amp; Notes'!K$119+$H308*'Sources &amp; Notes'!K$121*$AQ308/'Sources &amp; Notes'!K$119</f>
        <v>3.6611254981572237</v>
      </c>
      <c r="Z308" s="29"/>
      <c r="AA308" s="29"/>
      <c r="AB308" s="29">
        <f t="shared" si="12"/>
        <v>2.0083073725473604</v>
      </c>
      <c r="AC308" s="29">
        <f t="shared" si="13"/>
        <v>0.90146976268225387</v>
      </c>
      <c r="AI308">
        <f t="shared" si="4"/>
        <v>3.1920979334062345</v>
      </c>
      <c r="AQ308">
        <v>1</v>
      </c>
    </row>
    <row r="309" spans="1:43" ht="15.75" x14ac:dyDescent="0.25">
      <c r="A309" s="29">
        <v>1622</v>
      </c>
      <c r="B309" s="29"/>
      <c r="C309" s="29">
        <v>6.08</v>
      </c>
      <c r="D309" s="29">
        <v>6.858810000000001</v>
      </c>
      <c r="E309" s="29">
        <v>7.96</v>
      </c>
      <c r="F309" s="29">
        <v>4.4580000000000002</v>
      </c>
      <c r="G309" s="29">
        <v>6.08</v>
      </c>
      <c r="H309" s="29">
        <v>1.3966232359230222</v>
      </c>
      <c r="I309" s="30">
        <f>$H309*'Sources &amp; Notes'!B$120*('Sources &amp; Notes'!B$119-$AQ309)/'Sources &amp; Notes'!B$119+$H309*'Sources &amp; Notes'!B$121*$AQ309/'Sources &amp; Notes'!B$119</f>
        <v>0.92871389467169729</v>
      </c>
      <c r="J309" s="30">
        <f>$H309*'Sources &amp; Notes'!C$120*('Sources &amp; Notes'!C$119-$AQ309)/'Sources &amp; Notes'!C$119+$H309*'Sources &amp; Notes'!C$121*$AQ309/'Sources &amp; Notes'!C$119</f>
        <v>3.6476369417166215</v>
      </c>
      <c r="K309" s="29"/>
      <c r="L309" s="30">
        <f>$H309*'Sources &amp; Notes'!D$120*('Sources &amp; Notes'!D$119-$AQ309-1)/'Sources &amp; Notes'!D$119+$H309*'Sources &amp; Notes'!D$121*($AQ309-1)/'Sources &amp; Notes'!D$119</f>
        <v>5.2580137330675107</v>
      </c>
      <c r="M309" s="30">
        <f>$H309*'Sources &amp; Notes'!E$120*('Sources &amp; Notes'!E$119-$AQ309)/'Sources &amp; Notes'!E$119+$H309*'Sources &amp; Notes'!E$121*$AQ309/'Sources &amp; Notes'!E$119</f>
        <v>0.27977498942747364</v>
      </c>
      <c r="N309" s="30">
        <f>$H309*'Sources &amp; Notes'!F$120*('Sources &amp; Notes'!F$119-$AQ309)/'Sources &amp; Notes'!F$119+$H309*'Sources &amp; Notes'!F$121*$AQ309/'Sources &amp; Notes'!F$119</f>
        <v>3.5577042715677734</v>
      </c>
      <c r="O309" s="29">
        <v>0.74714071869595577</v>
      </c>
      <c r="P309" s="29"/>
      <c r="Q309" s="29"/>
      <c r="R309" s="29"/>
      <c r="S309" s="29">
        <v>0.55343365040688919</v>
      </c>
      <c r="T309" s="29">
        <v>0.81714073462457093</v>
      </c>
      <c r="U309" s="30">
        <f>$H309*'Sources &amp; Notes'!G$120*('Sources &amp; Notes'!G$119-$AQ309)/'Sources &amp; Notes'!G$119+$H309*'Sources &amp; Notes'!G$121*$AQ309/'Sources &amp; Notes'!G$119</f>
        <v>0.86949111746054497</v>
      </c>
      <c r="V309" s="30">
        <f>$H309*'Sources &amp; Notes'!H$120*('Sources &amp; Notes'!H$119-$AQ309)/'Sources &amp; Notes'!H$119+$H309*'Sources &amp; Notes'!H$121*$AQ309/'Sources &amp; Notes'!H$119</f>
        <v>2.4855732263299042</v>
      </c>
      <c r="W309" s="30">
        <f>$H309*'Sources &amp; Notes'!I$120*('Sources &amp; Notes'!I$119-$AQ309)/'Sources &amp; Notes'!I$119+$H309*'Sources &amp; Notes'!I$121*$AQ309/'Sources &amp; Notes'!I$119</f>
        <v>5.6429211770520702</v>
      </c>
      <c r="X309" s="30">
        <f>$H309*'Sources &amp; Notes'!J$120*('Sources &amp; Notes'!J$119-$AQ309)/'Sources &amp; Notes'!J$119+$H309*'Sources &amp; Notes'!J$121*$AQ309/'Sources &amp; Notes'!J$119</f>
        <v>1.7788521357838867</v>
      </c>
      <c r="Y309" s="30">
        <f>$H309*'Sources &amp; Notes'!K$120*('Sources &amp; Notes'!K$119-$AQ309)/'Sources &amp; Notes'!K$119+$H309*'Sources &amp; Notes'!K$121*$AQ309/'Sources &amp; Notes'!K$119</f>
        <v>3.5577042715677734</v>
      </c>
      <c r="Z309" s="29"/>
      <c r="AA309" s="29"/>
      <c r="AB309" s="29">
        <f t="shared" si="12"/>
        <v>1.961952860801657</v>
      </c>
      <c r="AC309" s="29">
        <f t="shared" si="13"/>
        <v>0.84482824135990953</v>
      </c>
      <c r="AQ309">
        <v>2</v>
      </c>
    </row>
    <row r="310" spans="1:43" ht="15.75" x14ac:dyDescent="0.25">
      <c r="A310" s="29">
        <v>1623</v>
      </c>
      <c r="B310" s="29"/>
      <c r="C310" s="29">
        <v>6.08</v>
      </c>
      <c r="D310" s="29">
        <v>6.858810000000001</v>
      </c>
      <c r="E310" s="29">
        <v>7.96</v>
      </c>
      <c r="F310" s="29">
        <v>4.4580000000000002</v>
      </c>
      <c r="G310" s="29">
        <v>6.08</v>
      </c>
      <c r="H310" s="29">
        <v>1.6481436920883821</v>
      </c>
      <c r="I310" s="30">
        <f>$H310*'Sources &amp; Notes'!B$120*('Sources &amp; Notes'!B$119-$AQ310)/'Sources &amp; Notes'!B$119+$H310*'Sources &amp; Notes'!B$121*$AQ310/'Sources &amp; Notes'!B$119</f>
        <v>1.0980451495422496</v>
      </c>
      <c r="J310" s="30">
        <f>$H310*'Sources &amp; Notes'!C$120*('Sources &amp; Notes'!C$119-$AQ310)/'Sources &amp; Notes'!C$119+$H310*'Sources &amp; Notes'!C$121*$AQ310/'Sources &amp; Notes'!C$119</f>
        <v>4.3089102296391895</v>
      </c>
      <c r="K310" s="29"/>
      <c r="L310" s="30">
        <f>$H310*'Sources &amp; Notes'!D$120*('Sources &amp; Notes'!D$119-$AQ310-1)/'Sources &amp; Notes'!D$119+$H310*'Sources &amp; Notes'!D$121*($AQ310-1)/'Sources &amp; Notes'!D$119</f>
        <v>6.2063284448947575</v>
      </c>
      <c r="M310" s="30">
        <f>$H310*'Sources &amp; Notes'!E$120*('Sources &amp; Notes'!E$119-$AQ310)/'Sources &amp; Notes'!E$119+$H310*'Sources &amp; Notes'!E$121*$AQ310/'Sources &amp; Notes'!E$119</f>
        <v>0.3289597897063678</v>
      </c>
      <c r="N310" s="30">
        <f>$H310*'Sources &amp; Notes'!F$120*('Sources &amp; Notes'!F$119-$AQ310)/'Sources &amp; Notes'!F$119+$H310*'Sources &amp; Notes'!F$121*$AQ310/'Sources &amp; Notes'!F$119</f>
        <v>4.2041248216105247</v>
      </c>
      <c r="O310" s="29">
        <v>0.74714071869595577</v>
      </c>
      <c r="P310" s="29"/>
      <c r="Q310" s="29"/>
      <c r="R310" s="29"/>
      <c r="S310" s="29">
        <v>0.76507541425143211</v>
      </c>
      <c r="T310" s="29">
        <v>0.8548549223764742</v>
      </c>
      <c r="U310" s="30">
        <f>$H310*'Sources &amp; Notes'!G$120*('Sources &amp; Notes'!G$119-$AQ310)/'Sources &amp; Notes'!G$119+$H310*'Sources &amp; Notes'!G$121*$AQ310/'Sources &amp; Notes'!G$119</f>
        <v>1.0271883491385247</v>
      </c>
      <c r="V310" s="30">
        <f>$H310*'Sources &amp; Notes'!H$120*('Sources &amp; Notes'!H$119-$AQ310)/'Sources &amp; Notes'!H$119+$H310*'Sources &amp; Notes'!H$121*$AQ310/'Sources &amp; Notes'!H$119</f>
        <v>2.9343557292476841</v>
      </c>
      <c r="W310" s="30">
        <f>$H310*'Sources &amp; Notes'!I$120*('Sources &amp; Notes'!I$119-$AQ310)/'Sources &amp; Notes'!I$119+$H310*'Sources &amp; Notes'!I$121*$AQ310/'Sources &amp; Notes'!I$119</f>
        <v>6.7245248056840259</v>
      </c>
      <c r="X310" s="30">
        <f>$H310*'Sources &amp; Notes'!J$120*('Sources &amp; Notes'!J$119-$AQ310)/'Sources &amp; Notes'!J$119+$H310*'Sources &amp; Notes'!J$121*$AQ310/'Sources &amp; Notes'!J$119</f>
        <v>2.1020624108052623</v>
      </c>
      <c r="Y310" s="30">
        <f>$H310*'Sources &amp; Notes'!K$120*('Sources &amp; Notes'!K$119-$AQ310)/'Sources &amp; Notes'!K$119+$H310*'Sources &amp; Notes'!K$121*$AQ310/'Sources &amp; Notes'!K$119</f>
        <v>4.2041248216105247</v>
      </c>
      <c r="Z310" s="29"/>
      <c r="AA310" s="29"/>
      <c r="AB310" s="29">
        <f t="shared" si="12"/>
        <v>2.317233512395549</v>
      </c>
      <c r="AC310" s="29">
        <f t="shared" si="13"/>
        <v>1.0675323814338098</v>
      </c>
      <c r="AQ310">
        <v>3</v>
      </c>
    </row>
    <row r="311" spans="1:43" ht="15.75" x14ac:dyDescent="0.25">
      <c r="A311" s="29">
        <v>1624</v>
      </c>
      <c r="B311" s="29"/>
      <c r="C311" s="29"/>
      <c r="D311" s="29">
        <v>6.858810000000001</v>
      </c>
      <c r="E311" s="29">
        <v>7.96</v>
      </c>
      <c r="F311" s="29"/>
      <c r="G311" s="29">
        <v>6</v>
      </c>
      <c r="H311" s="29">
        <v>1.6172886671418389</v>
      </c>
      <c r="I311" s="30">
        <f>$H311*'Sources &amp; Notes'!B$120*('Sources &amp; Notes'!B$119-$AQ311)/'Sources &amp; Notes'!B$119+$H311*'Sources &amp; Notes'!B$121*$AQ311/'Sources &amp; Notes'!B$119</f>
        <v>1.079527125101069</v>
      </c>
      <c r="J311" s="30">
        <f>$H311*'Sources &amp; Notes'!C$120*('Sources &amp; Notes'!C$119-$AQ311)/'Sources &amp; Notes'!C$119+$H311*'Sources &amp; Notes'!C$121*$AQ311/'Sources &amp; Notes'!C$119</f>
        <v>4.2325247168588893</v>
      </c>
      <c r="K311" s="29"/>
      <c r="L311" s="30">
        <f>$H311*'Sources &amp; Notes'!D$120*('Sources &amp; Notes'!D$119-$AQ311-1)/'Sources &amp; Notes'!D$119+$H311*'Sources &amp; Notes'!D$121*($AQ311-1)/'Sources &amp; Notes'!D$119</f>
        <v>6.0915025972520125</v>
      </c>
      <c r="M311" s="30">
        <f>$H311*'Sources &amp; Notes'!E$120*('Sources &amp; Notes'!E$119-$AQ311)/'Sources &amp; Notes'!E$119+$H311*'Sources &amp; Notes'!E$121*$AQ311/'Sources &amp; Notes'!E$119</f>
        <v>0.32162338690452569</v>
      </c>
      <c r="N311" s="30">
        <f>$H311*'Sources &amp; Notes'!F$120*('Sources &amp; Notes'!F$119-$AQ311)/'Sources &amp; Notes'!F$119+$H311*'Sources &amp; Notes'!F$121*$AQ311/'Sources &amp; Notes'!F$119</f>
        <v>4.1310192572434055</v>
      </c>
      <c r="O311" s="29">
        <v>0.74714071869595577</v>
      </c>
      <c r="P311" s="29"/>
      <c r="Q311" s="29"/>
      <c r="R311" s="29"/>
      <c r="S311" s="29">
        <v>0.61952458415046463</v>
      </c>
      <c r="T311" s="29">
        <v>0.94599754277690706</v>
      </c>
      <c r="U311" s="30">
        <f>$H311*'Sources &amp; Notes'!G$120*('Sources &amp; Notes'!G$119-$AQ311)/'Sources &amp; Notes'!G$119+$H311*'Sources &amp; Notes'!G$121*$AQ311/'Sources &amp; Notes'!G$119</f>
        <v>1.0090464874322178</v>
      </c>
      <c r="V311" s="30">
        <f>$H311*'Sources &amp; Notes'!H$120*('Sources &amp; Notes'!H$119-$AQ311)/'Sources &amp; Notes'!H$119+$H311*'Sources &amp; Notes'!H$121*$AQ311/'Sources &amp; Notes'!H$119</f>
        <v>2.8805509143632682</v>
      </c>
      <c r="W311" s="30">
        <f>$H311*'Sources &amp; Notes'!I$120*('Sources &amp; Notes'!I$119-$AQ311)/'Sources &amp; Notes'!I$119+$H311*'Sources &amp; Notes'!I$121*$AQ311/'Sources &amp; Notes'!I$119</f>
        <v>6.6627703974044472</v>
      </c>
      <c r="X311" s="30">
        <f>$H311*'Sources &amp; Notes'!J$120*('Sources &amp; Notes'!J$119-$AQ311)/'Sources &amp; Notes'!J$119+$H311*'Sources &amp; Notes'!J$121*$AQ311/'Sources &amp; Notes'!J$119</f>
        <v>2.0655096286217027</v>
      </c>
      <c r="Y311" s="30">
        <f>$H311*'Sources &amp; Notes'!K$120*('Sources &amp; Notes'!K$119-$AQ311)/'Sources &amp; Notes'!K$119+$H311*'Sources &amp; Notes'!K$121*$AQ311/'Sources &amp; Notes'!K$119</f>
        <v>4.1310192572434055</v>
      </c>
      <c r="Z311" s="29"/>
      <c r="AA311" s="29"/>
      <c r="AB311" s="29">
        <f t="shared" si="12"/>
        <v>2.275764859068877</v>
      </c>
      <c r="AC311" s="29">
        <f t="shared" si="13"/>
        <v>0.9678272856798612</v>
      </c>
      <c r="AQ311">
        <v>4</v>
      </c>
    </row>
    <row r="312" spans="1:43" ht="15.75" x14ac:dyDescent="0.25">
      <c r="A312" s="29">
        <v>1625</v>
      </c>
      <c r="B312" s="29"/>
      <c r="C312" s="29"/>
      <c r="D312" s="29">
        <v>6.858810000000001</v>
      </c>
      <c r="E312" s="29">
        <v>8.4600000000000009</v>
      </c>
      <c r="F312" s="29"/>
      <c r="G312" s="29">
        <v>6</v>
      </c>
      <c r="H312" s="29">
        <v>1.4735874554526016</v>
      </c>
      <c r="I312" s="30">
        <f>$H312*'Sources &amp; Notes'!B$120*('Sources &amp; Notes'!B$119-$AQ312)/'Sources &amp; Notes'!B$119+$H312*'Sources &amp; Notes'!B$121*$AQ312/'Sources &amp; Notes'!B$119</f>
        <v>0.98546515728114747</v>
      </c>
      <c r="J312" s="30">
        <f>$H312*'Sources &amp; Notes'!C$120*('Sources &amp; Notes'!C$119-$AQ312)/'Sources &amp; Notes'!C$119+$H312*'Sources &amp; Notes'!C$121*$AQ312/'Sources &amp; Notes'!C$119</f>
        <v>3.8603529777625165</v>
      </c>
      <c r="K312" s="29"/>
      <c r="L312" s="30">
        <f>$H312*'Sources &amp; Notes'!D$120*('Sources &amp; Notes'!D$119-$AQ312-1)/'Sources &amp; Notes'!D$119+$H312*'Sources &amp; Notes'!D$121*($AQ312-1)/'Sources &amp; Notes'!D$119</f>
        <v>5.5514955021353485</v>
      </c>
      <c r="M312" s="30">
        <f>$H312*'Sources &amp; Notes'!E$120*('Sources &amp; Notes'!E$119-$AQ312)/'Sources &amp; Notes'!E$119+$H312*'Sources &amp; Notes'!E$121*$AQ312/'Sources &amp; Notes'!E$119</f>
        <v>0.29197287283009871</v>
      </c>
      <c r="N312" s="30">
        <f>$H312*'Sources &amp; Notes'!F$120*('Sources &amp; Notes'!F$119-$AQ312)/'Sources &amp; Notes'!F$119+$H312*'Sources &amp; Notes'!F$121*$AQ312/'Sources &amp; Notes'!F$119</f>
        <v>3.7690677209780432</v>
      </c>
      <c r="O312" s="29">
        <v>0.95209780825523938</v>
      </c>
      <c r="P312" s="29"/>
      <c r="Q312" s="29"/>
      <c r="R312" s="29"/>
      <c r="S312" s="29">
        <v>0.56191275865155943</v>
      </c>
      <c r="T312" s="29">
        <v>0.86616917870204513</v>
      </c>
      <c r="U312" s="30">
        <f>$H312*'Sources &amp; Notes'!G$120*('Sources &amp; Notes'!G$119-$AQ312)/'Sources &amp; Notes'!G$119+$H312*'Sources &amp; Notes'!G$121*$AQ312/'Sources &amp; Notes'!G$119</f>
        <v>0.92038103609563526</v>
      </c>
      <c r="V312" s="30">
        <f>$H312*'Sources &amp; Notes'!H$120*('Sources &amp; Notes'!H$119-$AQ312)/'Sources &amp; Notes'!H$119+$H312*'Sources &amp; Notes'!H$121*$AQ312/'Sources &amp; Notes'!H$119</f>
        <v>2.6256339841224405</v>
      </c>
      <c r="W312" s="30">
        <f>$H312*'Sources &amp; Notes'!I$120*('Sources &amp; Notes'!I$119-$AQ312)/'Sources &amp; Notes'!I$119+$H312*'Sources &amp; Notes'!I$121*$AQ312/'Sources &amp; Notes'!I$119</f>
        <v>6.1291994383646875</v>
      </c>
      <c r="X312" s="30">
        <f>$H312*'Sources &amp; Notes'!J$120*('Sources &amp; Notes'!J$119-$AQ312)/'Sources &amp; Notes'!J$119+$H312*'Sources &amp; Notes'!J$121*$AQ312/'Sources &amp; Notes'!J$119</f>
        <v>1.8845338604890216</v>
      </c>
      <c r="Y312" s="30">
        <f>$H312*'Sources &amp; Notes'!K$120*('Sources &amp; Notes'!K$119-$AQ312)/'Sources &amp; Notes'!K$119+$H312*'Sources &amp; Notes'!K$121*$AQ312/'Sources &amp; Notes'!K$119</f>
        <v>3.7690677209780432</v>
      </c>
      <c r="Z312" s="29"/>
      <c r="AA312" s="29"/>
      <c r="AB312" s="29">
        <f t="shared" si="12"/>
        <v>2.0752984818314832</v>
      </c>
      <c r="AC312" s="29">
        <f t="shared" si="13"/>
        <v>0.8814816012737563</v>
      </c>
      <c r="AQ312">
        <v>5</v>
      </c>
    </row>
    <row r="313" spans="1:43" ht="15.75" x14ac:dyDescent="0.25">
      <c r="A313" s="29">
        <v>1626</v>
      </c>
      <c r="B313" s="29"/>
      <c r="C313" s="29"/>
      <c r="D313" s="29">
        <v>8.6004450000000006</v>
      </c>
      <c r="E313" s="29">
        <v>8.4600000000000009</v>
      </c>
      <c r="F313" s="29"/>
      <c r="G313" s="29">
        <v>6</v>
      </c>
      <c r="H313" s="29">
        <v>1.4570332145402707</v>
      </c>
      <c r="I313" s="30">
        <f>$H313*'Sources &amp; Notes'!B$120*('Sources &amp; Notes'!B$119-$AQ313)/'Sources &amp; Notes'!B$119+$H313*'Sources &amp; Notes'!B$121*$AQ313/'Sources &amp; Notes'!B$119</f>
        <v>0.97623103304791314</v>
      </c>
      <c r="J313" s="30">
        <f>$H313*'Sources &amp; Notes'!C$120*('Sources &amp; Notes'!C$119-$AQ313)/'Sources &amp; Notes'!C$119+$H313*'Sources &amp; Notes'!C$121*$AQ313/'Sources &amp; Notes'!C$119</f>
        <v>3.8208435143027764</v>
      </c>
      <c r="K313" s="29"/>
      <c r="L313" s="30">
        <f>$H313*'Sources &amp; Notes'!D$120*('Sources &amp; Notes'!D$119-$AQ313-1)/'Sources &amp; Notes'!D$119+$H313*'Sources &amp; Notes'!D$121*($AQ313-1)/'Sources &amp; Notes'!D$119</f>
        <v>5.4903583709878232</v>
      </c>
      <c r="M313" s="30">
        <f>$H313*'Sources &amp; Notes'!E$120*('Sources &amp; Notes'!E$119-$AQ313)/'Sources &amp; Notes'!E$119+$H313*'Sources &amp; Notes'!E$121*$AQ313/'Sources &amp; Notes'!E$119</f>
        <v>0.28763165535307428</v>
      </c>
      <c r="N313" s="30">
        <f>$H313*'Sources &amp; Notes'!F$120*('Sources &amp; Notes'!F$119-$AQ313)/'Sources &amp; Notes'!F$119+$H313*'Sources &amp; Notes'!F$121*$AQ313/'Sources &amp; Notes'!F$119</f>
        <v>3.7317713820108454</v>
      </c>
      <c r="O313" s="29">
        <v>0.95209780825523938</v>
      </c>
      <c r="P313" s="29"/>
      <c r="Q313" s="29"/>
      <c r="R313" s="29"/>
      <c r="S313" s="29">
        <v>0.47143040576560424</v>
      </c>
      <c r="T313" s="29">
        <v>1.0559972570532916</v>
      </c>
      <c r="U313" s="30">
        <f>$H313*'Sources &amp; Notes'!G$120*('Sources &amp; Notes'!G$119-$AQ313)/'Sources &amp; Notes'!G$119+$H313*'Sources &amp; Notes'!G$121*$AQ313/'Sources &amp; Notes'!G$119</f>
        <v>0.91102188168658582</v>
      </c>
      <c r="V313" s="30">
        <f>$H313*'Sources &amp; Notes'!H$120*('Sources &amp; Notes'!H$119-$AQ313)/'Sources &amp; Notes'!H$119+$H313*'Sources &amp; Notes'!H$121*$AQ313/'Sources &amp; Notes'!H$119</f>
        <v>2.597155249392936</v>
      </c>
      <c r="W313" s="30">
        <f>$H313*'Sources &amp; Notes'!I$120*('Sources &amp; Notes'!I$119-$AQ313)/'Sources &amp; Notes'!I$119+$H313*'Sources &amp; Notes'!I$121*$AQ313/'Sources &amp; Notes'!I$119</f>
        <v>6.1181249554533501</v>
      </c>
      <c r="X313" s="30">
        <f>$H313*'Sources &amp; Notes'!J$120*('Sources &amp; Notes'!J$119-$AQ313)/'Sources &amp; Notes'!J$119+$H313*'Sources &amp; Notes'!J$121*$AQ313/'Sources &amp; Notes'!J$119</f>
        <v>1.8658856910054227</v>
      </c>
      <c r="Y313" s="30">
        <f>$H313*'Sources &amp; Notes'!K$120*('Sources &amp; Notes'!K$119-$AQ313)/'Sources &amp; Notes'!K$119+$H313*'Sources &amp; Notes'!K$121*$AQ313/'Sources &amp; Notes'!K$119</f>
        <v>3.7317713820108454</v>
      </c>
      <c r="Z313" s="29"/>
      <c r="AA313" s="29"/>
      <c r="AB313" s="29">
        <f t="shared" si="12"/>
        <v>2.0537075864245735</v>
      </c>
      <c r="AC313" s="29">
        <f t="shared" si="13"/>
        <v>0.82079795852085735</v>
      </c>
      <c r="AQ313">
        <v>6</v>
      </c>
    </row>
    <row r="314" spans="1:43" ht="15.75" x14ac:dyDescent="0.25">
      <c r="A314" s="29">
        <v>1627</v>
      </c>
      <c r="B314" s="29"/>
      <c r="C314" s="29"/>
      <c r="D314" s="29">
        <v>8.6004450000000006</v>
      </c>
      <c r="E314" s="29">
        <v>8.4600000000000009</v>
      </c>
      <c r="F314" s="29"/>
      <c r="G314" s="29">
        <v>6</v>
      </c>
      <c r="H314" s="29">
        <v>1.6421633642195295</v>
      </c>
      <c r="I314" s="30">
        <f>$H314*'Sources &amp; Notes'!B$120*('Sources &amp; Notes'!B$119-$AQ314)/'Sources &amp; Notes'!B$119+$H314*'Sources &amp; Notes'!B$121*$AQ314/'Sources &amp; Notes'!B$119</f>
        <v>1.102340536874026</v>
      </c>
      <c r="J314" s="30">
        <f>$H314*'Sources &amp; Notes'!C$120*('Sources &amp; Notes'!C$119-$AQ314)/'Sources &amp; Notes'!C$119+$H314*'Sources &amp; Notes'!C$121*$AQ314/'Sources &amp; Notes'!C$119</f>
        <v>4.3106663903282687</v>
      </c>
      <c r="K314" s="29"/>
      <c r="L314" s="30">
        <f>$H314*'Sources &amp; Notes'!D$120*('Sources &amp; Notes'!D$119-$AQ314-1)/'Sources &amp; Notes'!D$119+$H314*'Sources &amp; Notes'!D$121*($AQ314-1)/'Sources &amp; Notes'!D$119</f>
        <v>6.189345730376532</v>
      </c>
      <c r="M314" s="30">
        <f>$H314*'Sources &amp; Notes'!E$120*('Sources &amp; Notes'!E$119-$AQ314)/'Sources &amp; Notes'!E$119+$H314*'Sources &amp; Notes'!E$121*$AQ314/'Sources &amp; Notes'!E$119</f>
        <v>0.32298199837868741</v>
      </c>
      <c r="N314" s="30">
        <f>$H314*'Sources &amp; Notes'!F$120*('Sources &amp; Notes'!F$119-$AQ314)/'Sources &amp; Notes'!F$119+$H314*'Sources &amp; Notes'!F$121*$AQ314/'Sources &amp; Notes'!F$119</f>
        <v>4.2116153109956036</v>
      </c>
      <c r="O314" s="29">
        <v>0.95209780825523938</v>
      </c>
      <c r="P314" s="29"/>
      <c r="Q314" s="29"/>
      <c r="R314" s="29"/>
      <c r="S314" s="29">
        <v>0.55389000777605712</v>
      </c>
      <c r="T314" s="29">
        <v>0.96799748563218391</v>
      </c>
      <c r="U314" s="30">
        <f>$H314*'Sources &amp; Notes'!G$120*('Sources &amp; Notes'!G$119-$AQ314)/'Sources &amp; Notes'!G$119+$H314*'Sources &amp; Notes'!G$121*$AQ314/'Sources &amp; Notes'!G$119</f>
        <v>1.0278809629191741</v>
      </c>
      <c r="V314" s="30">
        <f>$H314*'Sources &amp; Notes'!H$120*('Sources &amp; Notes'!H$119-$AQ314)/'Sources &amp; Notes'!H$119+$H314*'Sources &amp; Notes'!H$121*$AQ314/'Sources &amp; Notes'!H$119</f>
        <v>2.9282957776223117</v>
      </c>
      <c r="W314" s="30">
        <f>$H314*'Sources &amp; Notes'!I$120*('Sources &amp; Notes'!I$119-$AQ314)/'Sources &amp; Notes'!I$119+$H314*'Sources &amp; Notes'!I$121*$AQ314/'Sources &amp; Notes'!I$119</f>
        <v>6.9606142330829686</v>
      </c>
      <c r="X314" s="30">
        <f>$H314*'Sources &amp; Notes'!J$120*('Sources &amp; Notes'!J$119-$AQ314)/'Sources &amp; Notes'!J$119+$H314*'Sources &amp; Notes'!J$121*$AQ314/'Sources &amp; Notes'!J$119</f>
        <v>2.1058076554978018</v>
      </c>
      <c r="Y314" s="30">
        <f>$H314*'Sources &amp; Notes'!K$120*('Sources &amp; Notes'!K$119-$AQ314)/'Sources &amp; Notes'!K$119+$H314*'Sources &amp; Notes'!K$121*$AQ314/'Sources &amp; Notes'!K$119</f>
        <v>4.2116153109956036</v>
      </c>
      <c r="Z314" s="29"/>
      <c r="AA314" s="29"/>
      <c r="AB314" s="29">
        <f t="shared" si="12"/>
        <v>2.3165928490423027</v>
      </c>
      <c r="AC314" s="29">
        <f t="shared" si="13"/>
        <v>0.94040060218953359</v>
      </c>
      <c r="AQ314">
        <v>7</v>
      </c>
    </row>
    <row r="315" spans="1:43" ht="15.75" x14ac:dyDescent="0.25">
      <c r="A315" s="29">
        <v>1628</v>
      </c>
      <c r="B315" s="29"/>
      <c r="C315" s="29">
        <v>5.9478260869565212</v>
      </c>
      <c r="D315" s="29">
        <v>8.6004450000000006</v>
      </c>
      <c r="E315" s="29">
        <v>8.4600000000000009</v>
      </c>
      <c r="F315" s="29"/>
      <c r="G315" s="29">
        <v>5.9478260869565212</v>
      </c>
      <c r="H315" s="29">
        <v>1.5981342836778334</v>
      </c>
      <c r="I315" s="30">
        <f>$H315*'Sources &amp; Notes'!B$120*('Sources &amp; Notes'!B$119-$AQ315)/'Sources &amp; Notes'!B$119+$H315*'Sources &amp; Notes'!B$121*$AQ315/'Sources &amp; Notes'!B$119</f>
        <v>1.074799407149265</v>
      </c>
      <c r="J315" s="30">
        <f>$H315*'Sources &amp; Notes'!C$120*('Sources &amp; Notes'!C$119-$AQ315)/'Sources &amp; Notes'!C$119+$H315*'Sources &amp; Notes'!C$121*$AQ315/'Sources &amp; Notes'!C$119</f>
        <v>4.1993216017521107</v>
      </c>
      <c r="K315" s="29"/>
      <c r="L315" s="30">
        <f>$H315*'Sources &amp; Notes'!D$120*('Sources &amp; Notes'!D$119-$AQ315-1)/'Sources &amp; Notes'!D$119+$H315*'Sources &amp; Notes'!D$121*($AQ315-1)/'Sources &amp; Notes'!D$119</f>
        <v>6.0247464262194645</v>
      </c>
      <c r="M315" s="30">
        <f>$H315*'Sources &amp; Notes'!E$120*('Sources &amp; Notes'!E$119-$AQ315)/'Sources &amp; Notes'!E$119+$H315*'Sources &amp; Notes'!E$121*$AQ315/'Sources &amp; Notes'!E$119</f>
        <v>0.31315835322651148</v>
      </c>
      <c r="N315" s="30">
        <f>$H315*'Sources &amp; Notes'!F$120*('Sources &amp; Notes'!F$119-$AQ315)/'Sources &amp; Notes'!F$119+$H315*'Sources &amp; Notes'!F$121*$AQ315/'Sources &amp; Notes'!F$119</f>
        <v>4.1042288835278073</v>
      </c>
      <c r="O315" s="29">
        <v>0.95209780825523938</v>
      </c>
      <c r="P315" s="29"/>
      <c r="Q315" s="29"/>
      <c r="R315" s="29"/>
      <c r="S315" s="29">
        <v>0.82969386443917414</v>
      </c>
      <c r="T315" s="29">
        <v>0.89445481951597261</v>
      </c>
      <c r="U315" s="30">
        <f>$H315*'Sources &amp; Notes'!G$120*('Sources &amp; Notes'!G$119-$AQ315)/'Sources &amp; Notes'!G$119+$H315*'Sources &amp; Notes'!G$121*$AQ315/'Sources &amp; Notes'!G$119</f>
        <v>1.0013971185620734</v>
      </c>
      <c r="V315" s="30">
        <f>$H315*'Sources &amp; Notes'!H$120*('Sources &amp; Notes'!H$119-$AQ315)/'Sources &amp; Notes'!H$119+$H315*'Sources &amp; Notes'!H$121*$AQ315/'Sources &amp; Notes'!H$119</f>
        <v>2.8508994950960993</v>
      </c>
      <c r="W315" s="30">
        <f>$H315*'Sources &amp; Notes'!I$120*('Sources &amp; Notes'!I$119-$AQ315)/'Sources &amp; Notes'!I$119+$H315*'Sources &amp; Notes'!I$121*$AQ315/'Sources &amp; Notes'!I$119</f>
        <v>6.8373651459822131</v>
      </c>
      <c r="X315" s="30">
        <f>$H315*'Sources &amp; Notes'!J$120*('Sources &amp; Notes'!J$119-$AQ315)/'Sources &amp; Notes'!J$119+$H315*'Sources &amp; Notes'!J$121*$AQ315/'Sources &amp; Notes'!J$119</f>
        <v>2.0521144417639037</v>
      </c>
      <c r="Y315" s="30">
        <f>$H315*'Sources &amp; Notes'!K$120*('Sources &amp; Notes'!K$119-$AQ315)/'Sources &amp; Notes'!K$119+$H315*'Sources &amp; Notes'!K$121*$AQ315/'Sources &amp; Notes'!K$119</f>
        <v>4.1042288835278073</v>
      </c>
      <c r="Z315" s="29"/>
      <c r="AA315" s="29"/>
      <c r="AB315" s="29">
        <f t="shared" si="12"/>
        <v>2.2563710165241484</v>
      </c>
      <c r="AC315" s="29">
        <f t="shared" si="13"/>
        <v>1.0960935335473307</v>
      </c>
      <c r="AQ315">
        <v>8</v>
      </c>
    </row>
    <row r="316" spans="1:43" ht="15.75" x14ac:dyDescent="0.25">
      <c r="A316" s="29">
        <v>1629</v>
      </c>
      <c r="B316" s="29"/>
      <c r="C316" s="29"/>
      <c r="D316" s="29">
        <v>8.6004450000000006</v>
      </c>
      <c r="E316" s="29">
        <v>8.4600000000000009</v>
      </c>
      <c r="F316" s="29"/>
      <c r="G316" s="29">
        <v>6.3</v>
      </c>
      <c r="H316" s="29">
        <v>2.3701166072701354</v>
      </c>
      <c r="I316" s="30">
        <f>$H316*'Sources &amp; Notes'!B$120*('Sources &amp; Notes'!B$119-$AQ316)/'Sources &amp; Notes'!B$119+$H316*'Sources &amp; Notes'!B$121*$AQ316/'Sources &amp; Notes'!B$119</f>
        <v>1.5969711430021927</v>
      </c>
      <c r="J316" s="30">
        <f>$H316*'Sources &amp; Notes'!C$120*('Sources &amp; Notes'!C$119-$AQ316)/'Sources &amp; Notes'!C$119+$H316*'Sources &amp; Notes'!C$121*$AQ316/'Sources &amp; Notes'!C$119</f>
        <v>6.2340883620294516</v>
      </c>
      <c r="K316" s="29"/>
      <c r="L316" s="30">
        <f>$H316*'Sources &amp; Notes'!D$120*('Sources &amp; Notes'!D$119-$AQ316-1)/'Sources &amp; Notes'!D$119+$H316*'Sources &amp; Notes'!D$121*($AQ316-1)/'Sources &amp; Notes'!D$119</f>
        <v>8.9370115067067744</v>
      </c>
      <c r="M316" s="30">
        <f>$H316*'Sources &amp; Notes'!E$120*('Sources &amp; Notes'!E$119-$AQ316)/'Sources &amp; Notes'!E$119+$H316*'Sources &amp; Notes'!E$121*$AQ316/'Sources &amp; Notes'!E$119</f>
        <v>0.46270396384714835</v>
      </c>
      <c r="N316" s="30">
        <f>$H316*'Sources &amp; Notes'!F$120*('Sources &amp; Notes'!F$119-$AQ316)/'Sources &amp; Notes'!F$119+$H316*'Sources &amp; Notes'!F$121*$AQ316/'Sources &amp; Notes'!F$119</f>
        <v>6.0949927776817656</v>
      </c>
      <c r="O316" s="29">
        <v>0.95209780825523938</v>
      </c>
      <c r="P316" s="29"/>
      <c r="Q316" s="29"/>
      <c r="R316" s="29"/>
      <c r="S316" s="29">
        <v>0.98214523464906189</v>
      </c>
      <c r="T316" s="29">
        <v>1.0025688244047619</v>
      </c>
      <c r="U316" s="30">
        <f>$H316*'Sources &amp; Notes'!G$120*('Sources &amp; Notes'!G$119-$AQ316)/'Sources &amp; Notes'!G$119+$H316*'Sources &amp; Notes'!G$121*$AQ316/'Sources &amp; Notes'!G$119</f>
        <v>1.4867189850677902</v>
      </c>
      <c r="V316" s="30">
        <f>$H316*'Sources &amp; Notes'!H$120*('Sources &amp; Notes'!H$119-$AQ316)/'Sources &amp; Notes'!H$119+$H316*'Sources &amp; Notes'!H$121*$AQ316/'Sources &amp; Notes'!H$119</f>
        <v>4.2296880888514998</v>
      </c>
      <c r="W316" s="30">
        <f>$H316*'Sources &amp; Notes'!I$120*('Sources &amp; Notes'!I$119-$AQ316)/'Sources &amp; Notes'!I$119+$H316*'Sources &amp; Notes'!I$121*$AQ316/'Sources &amp; Notes'!I$119</f>
        <v>10.234160028568887</v>
      </c>
      <c r="X316" s="30">
        <f>$H316*'Sources &amp; Notes'!J$120*('Sources &amp; Notes'!J$119-$AQ316)/'Sources &amp; Notes'!J$119+$H316*'Sources &amp; Notes'!J$121*$AQ316/'Sources &amp; Notes'!J$119</f>
        <v>3.0474963888408828</v>
      </c>
      <c r="Y316" s="30">
        <f>$H316*'Sources &amp; Notes'!K$120*('Sources &amp; Notes'!K$119-$AQ316)/'Sources &amp; Notes'!K$119+$H316*'Sources &amp; Notes'!K$121*$AQ316/'Sources &amp; Notes'!K$119</f>
        <v>6.0949927776817656</v>
      </c>
      <c r="Z316" s="29"/>
      <c r="AA316" s="29"/>
      <c r="AB316" s="29">
        <f t="shared" si="12"/>
        <v>3.3491187365863064</v>
      </c>
      <c r="AC316" s="29">
        <f t="shared" si="13"/>
        <v>1.4741251881264925</v>
      </c>
      <c r="AQ316">
        <v>9</v>
      </c>
    </row>
    <row r="317" spans="1:43" ht="15.75" x14ac:dyDescent="0.25">
      <c r="A317" s="29">
        <v>1630</v>
      </c>
      <c r="B317" s="29"/>
      <c r="C317" s="29"/>
      <c r="D317" s="29">
        <v>8.0400150000000004</v>
      </c>
      <c r="E317" s="29">
        <v>8.98</v>
      </c>
      <c r="F317" s="29"/>
      <c r="G317" s="29">
        <v>6.3</v>
      </c>
      <c r="H317" s="29">
        <v>2.0574061297220245</v>
      </c>
      <c r="I317" s="30">
        <f>$H317*'Sources &amp; Notes'!B$120*('Sources &amp; Notes'!B$119-$AQ317)/'Sources &amp; Notes'!B$119+$H317*'Sources &amp; Notes'!B$121*$AQ317/'Sources &amp; Notes'!B$119</f>
        <v>1.3888619182724873</v>
      </c>
      <c r="J317" s="30">
        <f>$H317*'Sources &amp; Notes'!C$120*('Sources &amp; Notes'!C$119-$AQ317)/'Sources &amp; Notes'!C$119+$H317*'Sources &amp; Notes'!C$121*$AQ317/'Sources &amp; Notes'!C$119</f>
        <v>5.4170170460425</v>
      </c>
      <c r="K317" s="29"/>
      <c r="L317" s="30">
        <f>$H317*'Sources &amp; Notes'!D$120*('Sources &amp; Notes'!D$119-$AQ317-1)/'Sources &amp; Notes'!D$119+$H317*'Sources &amp; Notes'!D$121*($AQ317-1)/'Sources &amp; Notes'!D$119</f>
        <v>7.7596067232621468</v>
      </c>
      <c r="M317" s="30">
        <f>$H317*'Sources &amp; Notes'!E$120*('Sources &amp; Notes'!E$119-$AQ317)/'Sources &amp; Notes'!E$119+$H317*'Sources &amp; Notes'!E$121*$AQ317/'Sources &amp; Notes'!E$119</f>
        <v>0.4001568590641732</v>
      </c>
      <c r="N317" s="30">
        <f>$H317*'Sources &amp; Notes'!F$120*('Sources &amp; Notes'!F$119-$AQ317)/'Sources &amp; Notes'!F$119+$H317*'Sources &amp; Notes'!F$121*$AQ317/'Sources &amp; Notes'!F$119</f>
        <v>5.2979505668558122</v>
      </c>
      <c r="O317" s="29">
        <v>0.67600770163688173</v>
      </c>
      <c r="P317" s="29"/>
      <c r="Q317" s="29"/>
      <c r="R317" s="29"/>
      <c r="S317" s="29">
        <v>0.82965965563850286</v>
      </c>
      <c r="T317" s="29">
        <v>1.2382824978541573</v>
      </c>
      <c r="U317" s="30">
        <f>$H317*'Sources &amp; Notes'!G$120*('Sources &amp; Notes'!G$119-$AQ317)/'Sources &amp; Notes'!G$119+$H317*'Sources &amp; Notes'!G$121*$AQ317/'Sources &amp; Notes'!G$119</f>
        <v>1.291947328933776</v>
      </c>
      <c r="V317" s="30">
        <f>$H317*'Sources &amp; Notes'!H$120*('Sources &amp; Notes'!H$119-$AQ317)/'Sources &amp; Notes'!H$119+$H317*'Sources &amp; Notes'!H$121*$AQ317/'Sources &amp; Notes'!H$119</f>
        <v>3.6730647289593712</v>
      </c>
      <c r="W317" s="30">
        <f>$H317*'Sources &amp; Notes'!I$120*('Sources &amp; Notes'!I$119-$AQ317)/'Sources &amp; Notes'!I$119+$H317*'Sources &amp; Notes'!I$121*$AQ317/'Sources &amp; Notes'!I$119</f>
        <v>8.9654660833747783</v>
      </c>
      <c r="X317" s="30">
        <f>$H317*'Sources &amp; Notes'!J$120*('Sources &amp; Notes'!J$119-$AQ317)/'Sources &amp; Notes'!J$119+$H317*'Sources &amp; Notes'!J$121*$AQ317/'Sources &amp; Notes'!J$119</f>
        <v>2.6489752834279061</v>
      </c>
      <c r="Y317" s="30">
        <f>$H317*'Sources &amp; Notes'!K$120*('Sources &amp; Notes'!K$119-$AQ317)/'Sources &amp; Notes'!K$119+$H317*'Sources &amp; Notes'!K$121*$AQ317/'Sources &amp; Notes'!K$119</f>
        <v>5.2979505668558122</v>
      </c>
      <c r="Z317" s="29"/>
      <c r="AA317" s="29"/>
      <c r="AB317" s="29">
        <f t="shared" si="12"/>
        <v>2.9096727317320972</v>
      </c>
      <c r="AC317" s="29">
        <f t="shared" si="13"/>
        <v>1.2672037702784051</v>
      </c>
      <c r="AQ317">
        <v>10</v>
      </c>
    </row>
    <row r="318" spans="1:43" ht="15.75" x14ac:dyDescent="0.25">
      <c r="A318" s="29">
        <v>1631</v>
      </c>
      <c r="B318" s="29"/>
      <c r="C318" s="29">
        <v>6.6086956521739122</v>
      </c>
      <c r="D318" s="29"/>
      <c r="E318" s="29">
        <v>8.98</v>
      </c>
      <c r="F318" s="29"/>
      <c r="G318" s="29">
        <v>6.6086956521739131</v>
      </c>
      <c r="H318" s="29">
        <v>1.8573684960798289</v>
      </c>
      <c r="I318" s="30">
        <f>$H318*'Sources &amp; Notes'!B$120*('Sources &amp; Notes'!B$119-$AQ318)/'Sources &amp; Notes'!B$119+$H318*'Sources &amp; Notes'!B$121*$AQ318/'Sources &amp; Notes'!B$119</f>
        <v>1.2561667297680215</v>
      </c>
      <c r="J318" s="30">
        <f>$H318*'Sources &amp; Notes'!C$120*('Sources &amp; Notes'!C$119-$AQ318)/'Sources &amp; Notes'!C$119+$H318*'Sources &amp; Notes'!C$121*$AQ318/'Sources &amp; Notes'!C$119</f>
        <v>4.8952484783442465</v>
      </c>
      <c r="K318" s="29"/>
      <c r="L318" s="30">
        <f>$H318*'Sources &amp; Notes'!D$120*('Sources &amp; Notes'!D$119-$AQ318-1)/'Sources &amp; Notes'!D$119+$H318*'Sources &amp; Notes'!D$121*($AQ318-1)/'Sources &amp; Notes'!D$119</f>
        <v>7.0067207952848651</v>
      </c>
      <c r="M318" s="30">
        <f>$H318*'Sources &amp; Notes'!E$120*('Sources &amp; Notes'!E$119-$AQ318)/'Sources &amp; Notes'!E$119+$H318*'Sources &amp; Notes'!E$121*$AQ318/'Sources &amp; Notes'!E$119</f>
        <v>0.35989759990475084</v>
      </c>
      <c r="N318" s="30">
        <f>$H318*'Sources &amp; Notes'!F$120*('Sources &amp; Notes'!F$119-$AQ318)/'Sources &amp; Notes'!F$119+$H318*'Sources &amp; Notes'!F$121*$AQ318/'Sources &amp; Notes'!F$119</f>
        <v>4.7892725454026213</v>
      </c>
      <c r="O318" s="29">
        <v>0.67600770163688173</v>
      </c>
      <c r="P318" s="29"/>
      <c r="Q318" s="29"/>
      <c r="R318" s="29"/>
      <c r="S318" s="29">
        <v>0.65052456694738969</v>
      </c>
      <c r="T318" s="29">
        <v>1.1389684701074789</v>
      </c>
      <c r="U318" s="30">
        <f>$H318*'Sources &amp; Notes'!G$120*('Sources &amp; Notes'!G$119-$AQ318)/'Sources &amp; Notes'!G$119+$H318*'Sources &amp; Notes'!G$121*$AQ318/'Sources &amp; Notes'!G$119</f>
        <v>1.1675835303649502</v>
      </c>
      <c r="V318" s="30">
        <f>$H318*'Sources &amp; Notes'!H$120*('Sources &amp; Notes'!H$119-$AQ318)/'Sources &amp; Notes'!H$119+$H318*'Sources &amp; Notes'!H$121*$AQ318/'Sources &amp; Notes'!H$119</f>
        <v>3.3172368748400025</v>
      </c>
      <c r="W318" s="30">
        <f>$H318*'Sources &amp; Notes'!I$120*('Sources &amp; Notes'!I$119-$AQ318)/'Sources &amp; Notes'!I$119+$H318*'Sources &amp; Notes'!I$121*$AQ318/'Sources &amp; Notes'!I$119</f>
        <v>8.1674277450621986</v>
      </c>
      <c r="X318" s="30">
        <f>$H318*'Sources &amp; Notes'!J$120*('Sources &amp; Notes'!J$119-$AQ318)/'Sources &amp; Notes'!J$119+$H318*'Sources &amp; Notes'!J$121*$AQ318/'Sources &amp; Notes'!J$119</f>
        <v>2.3946362727013106</v>
      </c>
      <c r="Y318" s="30">
        <f>$H318*'Sources &amp; Notes'!K$120*('Sources &amp; Notes'!K$119-$AQ318)/'Sources &amp; Notes'!K$119+$H318*'Sources &amp; Notes'!K$121*$AQ318/'Sources &amp; Notes'!K$119</f>
        <v>4.7892725454026213</v>
      </c>
      <c r="Z318" s="29"/>
      <c r="AA318" s="29"/>
      <c r="AB318" s="29">
        <f t="shared" si="12"/>
        <v>2.6289672080933464</v>
      </c>
      <c r="AC318" s="29">
        <f t="shared" si="13"/>
        <v>1.084715953158502</v>
      </c>
      <c r="AQ318">
        <v>11</v>
      </c>
    </row>
    <row r="319" spans="1:43" ht="15.75" x14ac:dyDescent="0.25">
      <c r="A319" s="29">
        <v>1632</v>
      </c>
      <c r="B319" s="29"/>
      <c r="C319" s="29"/>
      <c r="D319" s="29"/>
      <c r="E319" s="29">
        <v>8.98</v>
      </c>
      <c r="F319" s="29"/>
      <c r="G319" s="29">
        <v>6.3</v>
      </c>
      <c r="H319" s="29">
        <v>1.3915962936564501</v>
      </c>
      <c r="I319" s="30">
        <f>$H319*'Sources &amp; Notes'!B$120*('Sources &amp; Notes'!B$119-$AQ319)/'Sources &amp; Notes'!B$119+$H319*'Sources &amp; Notes'!B$121*$AQ319/'Sources &amp; Notes'!B$119</f>
        <v>0.94291194557621982</v>
      </c>
      <c r="J319" s="30">
        <f>$H319*'Sources &amp; Notes'!C$120*('Sources &amp; Notes'!C$119-$AQ319)/'Sources &amp; Notes'!C$119+$H319*'Sources &amp; Notes'!C$121*$AQ319/'Sources &amp; Notes'!C$119</f>
        <v>3.6713516537898276</v>
      </c>
      <c r="K319" s="29"/>
      <c r="L319" s="30">
        <f>$H319*'Sources &amp; Notes'!D$120*('Sources &amp; Notes'!D$119-$AQ319-1)/'Sources &amp; Notes'!D$119+$H319*'Sources &amp; Notes'!D$121*($AQ319-1)/'Sources &amp; Notes'!D$119</f>
        <v>5.2508188370997626</v>
      </c>
      <c r="M319" s="30">
        <f>$H319*'Sources &amp; Notes'!E$120*('Sources &amp; Notes'!E$119-$AQ319)/'Sources &amp; Notes'!E$119+$H319*'Sources &amp; Notes'!E$121*$AQ319/'Sources &amp; Notes'!E$119</f>
        <v>0.26863255471874964</v>
      </c>
      <c r="N319" s="30">
        <f>$H319*'Sources &amp; Notes'!F$120*('Sources &amp; Notes'!F$119-$AQ319)/'Sources &amp; Notes'!F$119+$H319*'Sources &amp; Notes'!F$121*$AQ319/'Sources &amp; Notes'!F$119</f>
        <v>3.5930855908790602</v>
      </c>
      <c r="O319" s="29">
        <v>0.67600770163688173</v>
      </c>
      <c r="P319" s="29"/>
      <c r="Q319" s="29"/>
      <c r="R319" s="29"/>
      <c r="S319" s="29">
        <v>0.41265432914571115</v>
      </c>
      <c r="T319" s="29">
        <v>1.0119973713427377</v>
      </c>
      <c r="U319" s="30">
        <f>$H319*'Sources &amp; Notes'!G$120*('Sources &amp; Notes'!G$119-$AQ319)/'Sources &amp; Notes'!G$119+$H319*'Sources &amp; Notes'!G$121*$AQ319/'Sources &amp; Notes'!G$119</f>
        <v>0.87572501925159296</v>
      </c>
      <c r="V319" s="30">
        <f>$H319*'Sources &amp; Notes'!H$120*('Sources &amp; Notes'!H$119-$AQ319)/'Sources &amp; Notes'!H$119+$H319*'Sources &amp; Notes'!H$121*$AQ319/'Sources &amp; Notes'!H$119</f>
        <v>2.4863454192434058</v>
      </c>
      <c r="W319" s="30">
        <f>$H319*'Sources &amp; Notes'!I$120*('Sources &amp; Notes'!I$119-$AQ319)/'Sources &amp; Notes'!I$119+$H319*'Sources &amp; Notes'!I$121*$AQ319/'Sources &amp; Notes'!I$119</f>
        <v>6.1744680870998181</v>
      </c>
      <c r="X319" s="30">
        <f>$H319*'Sources &amp; Notes'!J$120*('Sources &amp; Notes'!J$119-$AQ319)/'Sources &amp; Notes'!J$119+$H319*'Sources &amp; Notes'!J$121*$AQ319/'Sources &amp; Notes'!J$119</f>
        <v>1.7965427954395301</v>
      </c>
      <c r="Y319" s="30">
        <f>$H319*'Sources &amp; Notes'!K$120*('Sources &amp; Notes'!K$119-$AQ319)/'Sources &amp; Notes'!K$119+$H319*'Sources &amp; Notes'!K$121*$AQ319/'Sources &amp; Notes'!K$119</f>
        <v>3.5930855908790602</v>
      </c>
      <c r="Z319" s="29"/>
      <c r="AA319" s="29"/>
      <c r="AB319" s="29">
        <f t="shared" si="12"/>
        <v>1.9713468073215776</v>
      </c>
      <c r="AC319" s="29">
        <f t="shared" si="13"/>
        <v>0.76769283697629342</v>
      </c>
      <c r="AQ319">
        <v>12</v>
      </c>
    </row>
    <row r="320" spans="1:43" ht="15.75" x14ac:dyDescent="0.25">
      <c r="A320" s="29">
        <v>1633</v>
      </c>
      <c r="B320" s="29"/>
      <c r="C320" s="29"/>
      <c r="D320" s="29"/>
      <c r="E320" s="29">
        <v>8.98</v>
      </c>
      <c r="F320" s="29"/>
      <c r="G320" s="29">
        <v>6.3</v>
      </c>
      <c r="H320" s="29">
        <v>1.1144210976478972</v>
      </c>
      <c r="I320" s="30">
        <f>$H320*'Sources &amp; Notes'!B$120*('Sources &amp; Notes'!B$119-$AQ320)/'Sources &amp; Notes'!B$119+$H320*'Sources &amp; Notes'!B$121*$AQ320/'Sources &amp; Notes'!B$119</f>
        <v>0.75650945344698972</v>
      </c>
      <c r="J320" s="30">
        <f>$H320*'Sources &amp; Notes'!C$120*('Sources &amp; Notes'!C$119-$AQ320)/'Sources &amp; Notes'!C$119+$H320*'Sources &amp; Notes'!C$121*$AQ320/'Sources &amp; Notes'!C$119</f>
        <v>2.9430501611785056</v>
      </c>
      <c r="K320" s="29"/>
      <c r="L320" s="30">
        <f>$H320*'Sources &amp; Notes'!D$120*('Sources &amp; Notes'!D$119-$AQ320-1)/'Sources &amp; Notes'!D$119+$H320*'Sources &amp; Notes'!D$121*($AQ320-1)/'Sources &amp; Notes'!D$119</f>
        <v>4.2059112955531415</v>
      </c>
      <c r="M320" s="30">
        <f>$H320*'Sources &amp; Notes'!E$120*('Sources &amp; Notes'!E$119-$AQ320)/'Sources &amp; Notes'!E$119+$H320*'Sources &amp; Notes'!E$121*$AQ320/'Sources &amp; Notes'!E$119</f>
        <v>0.21431522538022912</v>
      </c>
      <c r="N320" s="30">
        <f>$H320*'Sources &amp; Notes'!F$120*('Sources &amp; Notes'!F$119-$AQ320)/'Sources &amp; Notes'!F$119+$H320*'Sources &amp; Notes'!F$121*$AQ320/'Sources &amp; Notes'!F$119</f>
        <v>2.8812813316925294</v>
      </c>
      <c r="O320" s="29">
        <v>0.67600770163688173</v>
      </c>
      <c r="P320" s="29"/>
      <c r="Q320" s="29"/>
      <c r="R320" s="29"/>
      <c r="S320" s="29">
        <v>0.35391041371965115</v>
      </c>
      <c r="T320" s="29">
        <v>0.84416923584676828</v>
      </c>
      <c r="U320" s="30">
        <f>$H320*'Sources &amp; Notes'!G$120*('Sources &amp; Notes'!G$119-$AQ320)/'Sources &amp; Notes'!G$119+$H320*'Sources &amp; Notes'!G$121*$AQ320/'Sources &amp; Notes'!G$119</f>
        <v>0.70204981919221354</v>
      </c>
      <c r="V320" s="30">
        <f>$H320*'Sources &amp; Notes'!H$120*('Sources &amp; Notes'!H$119-$AQ320)/'Sources &amp; Notes'!H$119+$H320*'Sources &amp; Notes'!H$121*$AQ320/'Sources &amp; Notes'!H$119</f>
        <v>1.9918987072623806</v>
      </c>
      <c r="W320" s="30">
        <f>$H320*'Sources &amp; Notes'!I$120*('Sources &amp; Notes'!I$119-$AQ320)/'Sources &amp; Notes'!I$119+$H320*'Sources &amp; Notes'!I$121*$AQ320/'Sources &amp; Notes'!I$119</f>
        <v>4.9888446314790578</v>
      </c>
      <c r="X320" s="30">
        <f>$H320*'Sources &amp; Notes'!J$120*('Sources &amp; Notes'!J$119-$AQ320)/'Sources &amp; Notes'!J$119+$H320*'Sources &amp; Notes'!J$121*$AQ320/'Sources &amp; Notes'!J$119</f>
        <v>1.4406406658462647</v>
      </c>
      <c r="Y320" s="30">
        <f>$H320*'Sources &amp; Notes'!K$120*('Sources &amp; Notes'!K$119-$AQ320)/'Sources &amp; Notes'!K$119+$H320*'Sources &amp; Notes'!K$121*$AQ320/'Sources &amp; Notes'!K$119</f>
        <v>2.8812813316925294</v>
      </c>
      <c r="Z320" s="29"/>
      <c r="AA320" s="29"/>
      <c r="AB320" s="29">
        <f t="shared" si="12"/>
        <v>1.580015944269658</v>
      </c>
      <c r="AC320" s="29">
        <f t="shared" si="13"/>
        <v>0.63020449562566827</v>
      </c>
      <c r="AQ320">
        <v>13</v>
      </c>
    </row>
    <row r="321" spans="1:43" ht="15.75" x14ac:dyDescent="0.25">
      <c r="A321" s="29">
        <v>1634</v>
      </c>
      <c r="B321" s="29"/>
      <c r="C321" s="29">
        <v>5.8965517241379306</v>
      </c>
      <c r="D321" s="29"/>
      <c r="E321" s="29">
        <v>8.98</v>
      </c>
      <c r="F321" s="29"/>
      <c r="G321" s="29">
        <v>5.8965517241379306</v>
      </c>
      <c r="H321" s="29">
        <v>1.0127032221594119</v>
      </c>
      <c r="I321" s="30">
        <f>$H321*'Sources &amp; Notes'!B$120*('Sources &amp; Notes'!B$119-$AQ321)/'Sources &amp; Notes'!B$119+$H321*'Sources &amp; Notes'!B$121*$AQ321/'Sources &amp; Notes'!B$119</f>
        <v>0.68873616519648961</v>
      </c>
      <c r="J321" s="30">
        <f>$H321*'Sources &amp; Notes'!C$120*('Sources &amp; Notes'!C$119-$AQ321)/'Sources &amp; Notes'!C$119+$H321*'Sources &amp; Notes'!C$121*$AQ321/'Sources &amp; Notes'!C$119</f>
        <v>2.6771068906656126</v>
      </c>
      <c r="K321" s="29"/>
      <c r="L321" s="30">
        <f>$H321*'Sources &amp; Notes'!D$120*('Sources &amp; Notes'!D$119-$AQ321-1)/'Sources &amp; Notes'!D$119+$H321*'Sources &amp; Notes'!D$121*($AQ321-1)/'Sources &amp; Notes'!D$119</f>
        <v>3.822873842598538</v>
      </c>
      <c r="M321" s="30">
        <f>$H321*'Sources &amp; Notes'!E$120*('Sources &amp; Notes'!E$119-$AQ321)/'Sources &amp; Notes'!E$119+$H321*'Sources &amp; Notes'!E$121*$AQ321/'Sources &amp; Notes'!E$119</f>
        <v>0.19401619521168428</v>
      </c>
      <c r="N321" s="30">
        <f>$H321*'Sources &amp; Notes'!F$120*('Sources &amp; Notes'!F$119-$AQ321)/'Sources &amp; Notes'!F$119+$H321*'Sources &amp; Notes'!F$121*$AQ321/'Sources &amp; Notes'!F$119</f>
        <v>2.6218014154948004</v>
      </c>
      <c r="O321" s="29">
        <v>0.67018004903656381</v>
      </c>
      <c r="P321" s="29"/>
      <c r="Q321" s="29"/>
      <c r="R321" s="29"/>
      <c r="S321" s="29">
        <v>0.37423049811914649</v>
      </c>
      <c r="T321" s="29">
        <v>0.67382682116733839</v>
      </c>
      <c r="U321" s="30">
        <f>$H321*'Sources &amp; Notes'!G$120*('Sources &amp; Notes'!G$119-$AQ321)/'Sources &amp; Notes'!G$119+$H321*'Sources &amp; Notes'!G$121*$AQ321/'Sources &amp; Notes'!G$119</f>
        <v>0.63865220383794097</v>
      </c>
      <c r="V321" s="30">
        <f>$H321*'Sources &amp; Notes'!H$120*('Sources &amp; Notes'!H$119-$AQ321)/'Sources &amp; Notes'!H$119+$H321*'Sources &amp; Notes'!H$121*$AQ321/'Sources &amp; Notes'!H$119</f>
        <v>1.8107970329204146</v>
      </c>
      <c r="W321" s="30">
        <f>$H321*'Sources &amp; Notes'!I$120*('Sources &amp; Notes'!I$119-$AQ321)/'Sources &amp; Notes'!I$119+$H321*'Sources &amp; Notes'!I$121*$AQ321/'Sources &amp; Notes'!I$119</f>
        <v>4.5736521340374718</v>
      </c>
      <c r="X321" s="30">
        <f>$H321*'Sources &amp; Notes'!J$120*('Sources &amp; Notes'!J$119-$AQ321)/'Sources &amp; Notes'!J$119+$H321*'Sources &amp; Notes'!J$121*$AQ321/'Sources &amp; Notes'!J$119</f>
        <v>1.3109007077474002</v>
      </c>
      <c r="Y321" s="30">
        <f>$H321*'Sources &amp; Notes'!K$120*('Sources &amp; Notes'!K$119-$AQ321)/'Sources &amp; Notes'!K$119+$H321*'Sources &amp; Notes'!K$121*$AQ321/'Sources &amp; Notes'!K$119</f>
        <v>2.6218014154948004</v>
      </c>
      <c r="Z321" s="29"/>
      <c r="AA321" s="29"/>
      <c r="AB321" s="29">
        <f t="shared" si="12"/>
        <v>1.4369988071307984</v>
      </c>
      <c r="AC321" s="29">
        <f t="shared" si="13"/>
        <v>0.60604175487737433</v>
      </c>
      <c r="AQ321">
        <v>14</v>
      </c>
    </row>
    <row r="322" spans="1:43" ht="15.75" x14ac:dyDescent="0.25">
      <c r="A322" s="29">
        <v>1635</v>
      </c>
      <c r="B322" s="29"/>
      <c r="C322" s="29"/>
      <c r="D322" s="29"/>
      <c r="E322" s="29">
        <v>9.4499999999999993</v>
      </c>
      <c r="F322" s="29"/>
      <c r="G322" s="29">
        <v>5.5</v>
      </c>
      <c r="H322" s="29">
        <v>1.0558488469019172</v>
      </c>
      <c r="I322" s="30">
        <f>$H322*'Sources &amp; Notes'!B$120*('Sources &amp; Notes'!B$119-$AQ322)/'Sources &amp; Notes'!B$119+$H322*'Sources &amp; Notes'!B$121*$AQ322/'Sources &amp; Notes'!B$119</f>
        <v>0.71941024267367504</v>
      </c>
      <c r="J322" s="30">
        <f>$H322*'Sources &amp; Notes'!C$120*('Sources &amp; Notes'!C$119-$AQ322)/'Sources &amp; Notes'!C$119+$H322*'Sources &amp; Notes'!C$121*$AQ322/'Sources &amp; Notes'!C$119</f>
        <v>2.7939589155180657</v>
      </c>
      <c r="K322" s="29"/>
      <c r="L322" s="30">
        <f>$H322*'Sources &amp; Notes'!D$120*('Sources &amp; Notes'!D$119-$AQ322-1)/'Sources &amp; Notes'!D$119+$H322*'Sources &amp; Notes'!D$121*($AQ322-1)/'Sources &amp; Notes'!D$119</f>
        <v>3.9866351679638128</v>
      </c>
      <c r="M322" s="30">
        <f>$H322*'Sources &amp; Notes'!E$120*('Sources &amp; Notes'!E$119-$AQ322)/'Sources &amp; Notes'!E$119+$H322*'Sources &amp; Notes'!E$121*$AQ322/'Sources &amp; Notes'!E$119</f>
        <v>0.20151313371501961</v>
      </c>
      <c r="N322" s="30">
        <f>$H322*'Sources &amp; Notes'!F$120*('Sources &amp; Notes'!F$119-$AQ322)/'Sources &amp; Notes'!F$119+$H322*'Sources &amp; Notes'!F$121*$AQ322/'Sources &amp; Notes'!F$119</f>
        <v>2.7371578059997352</v>
      </c>
      <c r="O322" s="29">
        <v>0.76912373626735087</v>
      </c>
      <c r="P322" s="29"/>
      <c r="Q322" s="29"/>
      <c r="R322" s="29"/>
      <c r="S322" s="29">
        <v>0.40059647747156441</v>
      </c>
      <c r="T322" s="29">
        <v>0.82845499095014197</v>
      </c>
      <c r="U322" s="30">
        <f>$H322*'Sources &amp; Notes'!G$120*('Sources &amp; Notes'!G$119-$AQ322)/'Sources &amp; Notes'!G$119+$H322*'Sources &amp; Notes'!G$121*$AQ322/'Sources &amp; Notes'!G$119</f>
        <v>0.66657204460050234</v>
      </c>
      <c r="V322" s="30">
        <f>$H322*'Sources &amp; Notes'!H$120*('Sources &amp; Notes'!H$119-$AQ322)/'Sources &amp; Notes'!H$119+$H322*'Sources &amp; Notes'!H$121*$AQ322/'Sources &amp; Notes'!H$119</f>
        <v>1.8886823601410472</v>
      </c>
      <c r="W322" s="30">
        <f>$H322*'Sources &amp; Notes'!I$120*('Sources &amp; Notes'!I$119-$AQ322)/'Sources &amp; Notes'!I$119+$H322*'Sources &amp; Notes'!I$121*$AQ322/'Sources &amp; Notes'!I$119</f>
        <v>4.8103811156189415</v>
      </c>
      <c r="X322" s="30">
        <f>$H322*'Sources &amp; Notes'!J$120*('Sources &amp; Notes'!J$119-$AQ322)/'Sources &amp; Notes'!J$119+$H322*'Sources &amp; Notes'!J$121*$AQ322/'Sources &amp; Notes'!J$119</f>
        <v>1.3685789029998676</v>
      </c>
      <c r="Y322" s="30">
        <f>$H322*'Sources &amp; Notes'!K$120*('Sources &amp; Notes'!K$119-$AQ322)/'Sources &amp; Notes'!K$119+$H322*'Sources &amp; Notes'!K$121*$AQ322/'Sources &amp; Notes'!K$119</f>
        <v>2.7371578059997352</v>
      </c>
      <c r="Z322" s="29"/>
      <c r="AA322" s="29"/>
      <c r="AB322" s="29">
        <f t="shared" si="12"/>
        <v>1.4994698432122688</v>
      </c>
      <c r="AC322" s="29">
        <f t="shared" si="13"/>
        <v>0.63918454761343002</v>
      </c>
      <c r="AQ322">
        <v>15</v>
      </c>
    </row>
    <row r="323" spans="1:43" ht="15.75" x14ac:dyDescent="0.25">
      <c r="A323" s="29">
        <v>1636</v>
      </c>
      <c r="B323" s="29"/>
      <c r="C323" s="29"/>
      <c r="D323" s="29"/>
      <c r="E323" s="29">
        <v>9.4499999999999993</v>
      </c>
      <c r="F323" s="29"/>
      <c r="G323" s="29">
        <v>5.5</v>
      </c>
      <c r="H323" s="29">
        <v>1.8079054017737171</v>
      </c>
      <c r="I323" s="30">
        <f>$H323*'Sources &amp; Notes'!B$120*('Sources &amp; Notes'!B$119-$AQ323)/'Sources &amp; Notes'!B$119+$H323*'Sources &amp; Notes'!B$121*$AQ323/'Sources &amp; Notes'!B$119</f>
        <v>1.2341082439156614</v>
      </c>
      <c r="J323" s="30">
        <f>$H323*'Sources &amp; Notes'!C$120*('Sources &amp; Notes'!C$119-$AQ323)/'Sources &amp; Notes'!C$119+$H323*'Sources &amp; Notes'!C$121*$AQ323/'Sources &amp; Notes'!C$119</f>
        <v>4.7888174148506746</v>
      </c>
      <c r="K323" s="29"/>
      <c r="L323" s="30">
        <f>$H323*'Sources &amp; Notes'!D$120*('Sources &amp; Notes'!D$119-$AQ323-1)/'Sources &amp; Notes'!D$119+$H323*'Sources &amp; Notes'!D$121*($AQ323-1)/'Sources &amp; Notes'!D$119</f>
        <v>6.8277465811841136</v>
      </c>
      <c r="M323" s="30">
        <f>$H323*'Sources &amp; Notes'!E$120*('Sources &amp; Notes'!E$119-$AQ323)/'Sources &amp; Notes'!E$119+$H323*'Sources &amp; Notes'!E$121*$AQ323/'Sources &amp; Notes'!E$119</f>
        <v>0.34372949459480018</v>
      </c>
      <c r="N323" s="30">
        <f>$H323*'Sources &amp; Notes'!F$120*('Sources &amp; Notes'!F$119-$AQ323)/'Sources &amp; Notes'!F$119+$H323*'Sources &amp; Notes'!F$121*$AQ323/'Sources &amp; Notes'!F$119</f>
        <v>4.6930318217864535</v>
      </c>
      <c r="O323" s="29">
        <v>0.74390656458645421</v>
      </c>
      <c r="P323" s="29"/>
      <c r="Q323" s="29"/>
      <c r="R323" s="29"/>
      <c r="S323" s="29">
        <v>0.87682367756190283</v>
      </c>
      <c r="T323" s="29">
        <v>0.91959761135057483</v>
      </c>
      <c r="U323" s="30">
        <f>$H323*'Sources &amp; Notes'!G$120*('Sources &amp; Notes'!G$119-$AQ323)/'Sources &amp; Notes'!G$119+$H323*'Sources &amp; Notes'!G$121*$AQ323/'Sources &amp; Notes'!G$119</f>
        <v>1.1425722640707088</v>
      </c>
      <c r="V323" s="30">
        <f>$H323*'Sources &amp; Notes'!H$120*('Sources &amp; Notes'!H$119-$AQ323)/'Sources &amp; Notes'!H$119+$H323*'Sources &amp; Notes'!H$121*$AQ323/'Sources &amp; Notes'!H$119</f>
        <v>3.2352094470719521</v>
      </c>
      <c r="W323" s="30">
        <f>$H323*'Sources &amp; Notes'!I$120*('Sources &amp; Notes'!I$119-$AQ323)/'Sources &amp; Notes'!I$119+$H323*'Sources &amp; Notes'!I$121*$AQ323/'Sources &amp; Notes'!I$119</f>
        <v>8.3083987275448852</v>
      </c>
      <c r="X323" s="30">
        <f>$H323*'Sources &amp; Notes'!J$120*('Sources &amp; Notes'!J$119-$AQ323)/'Sources &amp; Notes'!J$119+$H323*'Sources &amp; Notes'!J$121*$AQ323/'Sources &amp; Notes'!J$119</f>
        <v>2.3465159108932268</v>
      </c>
      <c r="Y323" s="30">
        <f>$H323*'Sources &amp; Notes'!K$120*('Sources &amp; Notes'!K$119-$AQ323)/'Sources &amp; Notes'!K$119+$H323*'Sources &amp; Notes'!K$121*$AQ323/'Sources &amp; Notes'!K$119</f>
        <v>4.6930318217864535</v>
      </c>
      <c r="Z323" s="29"/>
      <c r="AA323" s="29"/>
      <c r="AB323" s="29">
        <f t="shared" si="12"/>
        <v>2.5696451659433057</v>
      </c>
      <c r="AC323" s="29">
        <f t="shared" si="13"/>
        <v>1.2139086944621986</v>
      </c>
      <c r="AQ323">
        <v>16</v>
      </c>
    </row>
    <row r="324" spans="1:43" ht="15.75" x14ac:dyDescent="0.25">
      <c r="A324" s="29">
        <v>1637</v>
      </c>
      <c r="B324" s="29"/>
      <c r="C324" s="29"/>
      <c r="D324" s="29"/>
      <c r="E324" s="29">
        <v>9.4499999999999993</v>
      </c>
      <c r="F324" s="29"/>
      <c r="G324" s="29">
        <v>5.5</v>
      </c>
      <c r="H324" s="29">
        <v>1.5593533069530807</v>
      </c>
      <c r="I324" s="30">
        <f>$H324*'Sources &amp; Notes'!B$120*('Sources &amp; Notes'!B$119-$AQ324)/'Sources &amp; Notes'!B$119+$H324*'Sources &amp; Notes'!B$121*$AQ324/'Sources &amp; Notes'!B$119</f>
        <v>1.0664077191754113</v>
      </c>
      <c r="J324" s="30">
        <f>$H324*'Sources &amp; Notes'!C$120*('Sources &amp; Notes'!C$119-$AQ324)/'Sources &amp; Notes'!C$119+$H324*'Sources &amp; Notes'!C$121*$AQ324/'Sources &amp; Notes'!C$119</f>
        <v>4.1345759965749789</v>
      </c>
      <c r="K324" s="29"/>
      <c r="L324" s="30">
        <f>$H324*'Sources &amp; Notes'!D$120*('Sources &amp; Notes'!D$119-$AQ324-1)/'Sources &amp; Notes'!D$119+$H324*'Sources &amp; Notes'!D$121*($AQ324-1)/'Sources &amp; Notes'!D$119</f>
        <v>5.8903776899431008</v>
      </c>
      <c r="M324" s="30">
        <f>$H324*'Sources &amp; Notes'!E$120*('Sources &amp; Notes'!E$119-$AQ324)/'Sources &amp; Notes'!E$119+$H324*'Sources &amp; Notes'!E$121*$AQ324/'Sources &amp; Notes'!E$119</f>
        <v>0.29533759894234751</v>
      </c>
      <c r="N324" s="30">
        <f>$H324*'Sources &amp; Notes'!F$120*('Sources &amp; Notes'!F$119-$AQ324)/'Sources &amp; Notes'!F$119+$H324*'Sources &amp; Notes'!F$121*$AQ324/'Sources &amp; Notes'!F$119</f>
        <v>4.0532301031957942</v>
      </c>
      <c r="O324" s="29">
        <v>0.78238449034092594</v>
      </c>
      <c r="P324" s="29"/>
      <c r="Q324" s="29"/>
      <c r="R324" s="29"/>
      <c r="S324" s="29">
        <v>0.60851049230547127</v>
      </c>
      <c r="T324" s="29">
        <v>0.85296921298887884</v>
      </c>
      <c r="U324" s="30">
        <f>$H324*'Sources &amp; Notes'!G$120*('Sources &amp; Notes'!G$119-$AQ324)/'Sources &amp; Notes'!G$119+$H324*'Sources &amp; Notes'!G$121*$AQ324/'Sources &amp; Notes'!G$119</f>
        <v>0.98653986080106482</v>
      </c>
      <c r="V324" s="30">
        <f>$H324*'Sources &amp; Notes'!H$120*('Sources &amp; Notes'!H$119-$AQ324)/'Sources &amp; Notes'!H$119+$H324*'Sources &amp; Notes'!H$121*$AQ324/'Sources &amp; Notes'!H$119</f>
        <v>2.791519620857204</v>
      </c>
      <c r="W324" s="30">
        <f>$H324*'Sources &amp; Notes'!I$120*('Sources &amp; Notes'!I$119-$AQ324)/'Sources &amp; Notes'!I$119+$H324*'Sources &amp; Notes'!I$121*$AQ324/'Sources &amp; Notes'!I$119</f>
        <v>7.2279927063847396</v>
      </c>
      <c r="X324" s="30">
        <f>$H324*'Sources &amp; Notes'!J$120*('Sources &amp; Notes'!J$119-$AQ324)/'Sources &amp; Notes'!J$119+$H324*'Sources &amp; Notes'!J$121*$AQ324/'Sources &amp; Notes'!J$119</f>
        <v>2.0266150515978971</v>
      </c>
      <c r="Y324" s="30">
        <f>$H324*'Sources &amp; Notes'!K$120*('Sources &amp; Notes'!K$119-$AQ324)/'Sources &amp; Notes'!K$119+$H324*'Sources &amp; Notes'!K$121*$AQ324/'Sources &amp; Notes'!K$119</f>
        <v>4.0532301031957942</v>
      </c>
      <c r="Z324" s="29"/>
      <c r="AA324" s="29"/>
      <c r="AB324" s="29">
        <f t="shared" si="12"/>
        <v>2.2182125021233352</v>
      </c>
      <c r="AC324" s="29">
        <f t="shared" si="13"/>
        <v>0.95703347458380894</v>
      </c>
      <c r="AQ324">
        <v>17</v>
      </c>
    </row>
    <row r="325" spans="1:43" ht="15.75" x14ac:dyDescent="0.25">
      <c r="A325" s="29">
        <v>1638</v>
      </c>
      <c r="B325" s="29"/>
      <c r="C325" s="29"/>
      <c r="D325" s="29"/>
      <c r="E325" s="29">
        <v>9.4499999999999993</v>
      </c>
      <c r="F325" s="29"/>
      <c r="G325" s="29">
        <v>5.5</v>
      </c>
      <c r="H325" s="29">
        <v>1.1575482078355099</v>
      </c>
      <c r="I325" s="30">
        <f>$H325*'Sources &amp; Notes'!B$120*('Sources &amp; Notes'!B$119-$AQ325)/'Sources &amp; Notes'!B$119+$H325*'Sources &amp; Notes'!B$121*$AQ325/'Sources &amp; Notes'!B$119</f>
        <v>0.79308104347243891</v>
      </c>
      <c r="J325" s="30">
        <f>$H325*'Sources &amp; Notes'!C$120*('Sources &amp; Notes'!C$119-$AQ325)/'Sources &amp; Notes'!C$119+$H325*'Sources &amp; Notes'!C$121*$AQ325/'Sources &amp; Notes'!C$119</f>
        <v>3.0722671990404811</v>
      </c>
      <c r="K325" s="29"/>
      <c r="L325" s="30">
        <f>$H325*'Sources &amp; Notes'!D$120*('Sources &amp; Notes'!D$119-$AQ325-1)/'Sources &amp; Notes'!D$119+$H325*'Sources &amp; Notes'!D$121*($AQ325-1)/'Sources &amp; Notes'!D$119</f>
        <v>4.3735551578283056</v>
      </c>
      <c r="M325" s="30">
        <f>$H325*'Sources &amp; Notes'!E$120*('Sources &amp; Notes'!E$119-$AQ325)/'Sources &amp; Notes'!E$119+$H325*'Sources &amp; Notes'!E$121*$AQ325/'Sources &amp; Notes'!E$119</f>
        <v>0.2183936444941974</v>
      </c>
      <c r="N325" s="30">
        <f>$H325*'Sources &amp; Notes'!F$120*('Sources &amp; Notes'!F$119-$AQ325)/'Sources &amp; Notes'!F$119+$H325*'Sources &amp; Notes'!F$121*$AQ325/'Sources &amp; Notes'!F$119</f>
        <v>3.0128255608527605</v>
      </c>
      <c r="O325" s="29">
        <v>0.76912373626735087</v>
      </c>
      <c r="P325" s="29"/>
      <c r="Q325" s="29"/>
      <c r="R325" s="29"/>
      <c r="S325" s="29">
        <v>0.39417633897796372</v>
      </c>
      <c r="T325" s="29">
        <v>0.65056973872033153</v>
      </c>
      <c r="U325" s="30">
        <f>$H325*'Sources &amp; Notes'!G$120*('Sources &amp; Notes'!G$119-$AQ325)/'Sources &amp; Notes'!G$119+$H325*'Sources &amp; Notes'!G$121*$AQ325/'Sources &amp; Notes'!G$119</f>
        <v>0.73311287104687373</v>
      </c>
      <c r="V325" s="30">
        <f>$H325*'Sources &amp; Notes'!H$120*('Sources &amp; Notes'!H$119-$AQ325)/'Sources &amp; Notes'!H$119+$H325*'Sources &amp; Notes'!H$121*$AQ325/'Sources &amp; Notes'!H$119</f>
        <v>2.0730254761468832</v>
      </c>
      <c r="W325" s="30">
        <f>$H325*'Sources &amp; Notes'!I$120*('Sources &amp; Notes'!I$119-$AQ325)/'Sources &amp; Notes'!I$119+$H325*'Sources &amp; Notes'!I$121*$AQ325/'Sources &amp; Notes'!I$119</f>
        <v>5.4114298064963471</v>
      </c>
      <c r="X325" s="30">
        <f>$H325*'Sources &amp; Notes'!J$120*('Sources &amp; Notes'!J$119-$AQ325)/'Sources &amp; Notes'!J$119+$H325*'Sources &amp; Notes'!J$121*$AQ325/'Sources &amp; Notes'!J$119</f>
        <v>1.5064127804263803</v>
      </c>
      <c r="Y325" s="30">
        <f>$H325*'Sources &amp; Notes'!K$120*('Sources &amp; Notes'!K$119-$AQ325)/'Sources &amp; Notes'!K$119+$H325*'Sources &amp; Notes'!K$121*$AQ325/'Sources &amp; Notes'!K$119</f>
        <v>3.0128255608527605</v>
      </c>
      <c r="Z325" s="29"/>
      <c r="AA325" s="29"/>
      <c r="AB325" s="29">
        <f t="shared" si="12"/>
        <v>1.6480052018390257</v>
      </c>
      <c r="AC325" s="29">
        <f t="shared" si="13"/>
        <v>0.67585301095302153</v>
      </c>
      <c r="AQ325">
        <v>18</v>
      </c>
    </row>
    <row r="326" spans="1:43" ht="15.75" x14ac:dyDescent="0.25">
      <c r="A326" s="29">
        <v>1639</v>
      </c>
      <c r="B326" s="29"/>
      <c r="C326" s="29">
        <v>5.0666666666666664</v>
      </c>
      <c r="D326" s="29"/>
      <c r="E326" s="29">
        <v>9.4499999999999993</v>
      </c>
      <c r="F326" s="29"/>
      <c r="G326" s="29">
        <v>5.0666666666666664</v>
      </c>
      <c r="H326" s="29">
        <v>1.1382557377049181</v>
      </c>
      <c r="I326" s="30">
        <f>$H326*'Sources &amp; Notes'!B$120*('Sources &amp; Notes'!B$119-$AQ326)/'Sources &amp; Notes'!B$119+$H326*'Sources &amp; Notes'!B$121*$AQ326/'Sources &amp; Notes'!B$119</f>
        <v>0.78129777701035208</v>
      </c>
      <c r="J326" s="30">
        <f>$H326*'Sources &amp; Notes'!C$120*('Sources &amp; Notes'!C$119-$AQ326)/'Sources &amp; Notes'!C$119+$H326*'Sources &amp; Notes'!C$121*$AQ326/'Sources &amp; Notes'!C$119</f>
        <v>3.0240763873120464</v>
      </c>
      <c r="K326" s="29"/>
      <c r="L326" s="30">
        <f>$H326*'Sources &amp; Notes'!D$120*('Sources &amp; Notes'!D$119-$AQ326-1)/'Sources &amp; Notes'!D$119+$H326*'Sources &amp; Notes'!D$121*($AQ326-1)/'Sources &amp; Notes'!D$119</f>
        <v>4.3016220726349834</v>
      </c>
      <c r="M326" s="30">
        <f>$H326*'Sources &amp; Notes'!E$120*('Sources &amp; Notes'!E$119-$AQ326)/'Sources &amp; Notes'!E$119+$H326*'Sources &amp; Notes'!E$121*$AQ326/'Sources &amp; Notes'!E$119</f>
        <v>0.21392472363398901</v>
      </c>
      <c r="N326" s="30">
        <f>$H326*'Sources &amp; Notes'!F$120*('Sources &amp; Notes'!F$119-$AQ326)/'Sources &amp; Notes'!F$119+$H326*'Sources &amp; Notes'!F$121*$AQ326/'Sources &amp; Notes'!F$119</f>
        <v>2.9665532358594846</v>
      </c>
      <c r="O326" s="29">
        <v>0.75630500732956174</v>
      </c>
      <c r="P326" s="29"/>
      <c r="Q326" s="29"/>
      <c r="R326" s="29"/>
      <c r="S326" s="29">
        <v>0.29810038594145144</v>
      </c>
      <c r="T326" s="29">
        <v>0.64051262198649073</v>
      </c>
      <c r="U326" s="30">
        <f>$H326*'Sources &amp; Notes'!G$120*('Sources &amp; Notes'!G$119-$AQ326)/'Sources &amp; Notes'!G$119+$H326*'Sources &amp; Notes'!G$121*$AQ326/'Sources &amp; Notes'!G$119</f>
        <v>0.72166021108229583</v>
      </c>
      <c r="V326" s="30">
        <f>$H326*'Sources &amp; Notes'!H$120*('Sources &amp; Notes'!H$119-$AQ326)/'Sources &amp; Notes'!H$119+$H326*'Sources &amp; Notes'!H$121*$AQ326/'Sources &amp; Notes'!H$119</f>
        <v>2.0392699883974679</v>
      </c>
      <c r="W326" s="30">
        <f>$H326*'Sources &amp; Notes'!I$120*('Sources &amp; Notes'!I$119-$AQ326)/'Sources &amp; Notes'!I$119+$H326*'Sources &amp; Notes'!I$121*$AQ326/'Sources &amp; Notes'!I$119</f>
        <v>5.3663784993182873</v>
      </c>
      <c r="X326" s="30">
        <f>$H326*'Sources &amp; Notes'!J$120*('Sources &amp; Notes'!J$119-$AQ326)/'Sources &amp; Notes'!J$119+$H326*'Sources &amp; Notes'!J$121*$AQ326/'Sources &amp; Notes'!J$119</f>
        <v>1.4832766179297423</v>
      </c>
      <c r="Y326" s="30">
        <f>$H326*'Sources &amp; Notes'!K$120*('Sources &amp; Notes'!K$119-$AQ326)/'Sources &amp; Notes'!K$119+$H326*'Sources &amp; Notes'!K$121*$AQ326/'Sources &amp; Notes'!K$119</f>
        <v>2.9665532358594846</v>
      </c>
      <c r="Z326" s="29"/>
      <c r="AA326" s="29"/>
      <c r="AB326" s="29">
        <f t="shared" si="12"/>
        <v>1.6218844427882892</v>
      </c>
      <c r="AC326" s="29">
        <f t="shared" si="13"/>
        <v>0.61024389746522234</v>
      </c>
      <c r="AQ326">
        <v>19</v>
      </c>
    </row>
    <row r="327" spans="1:43" ht="15.75" x14ac:dyDescent="0.25">
      <c r="A327" s="29">
        <v>1640</v>
      </c>
      <c r="B327" s="29"/>
      <c r="C327" s="29"/>
      <c r="D327" s="29"/>
      <c r="E327" s="29">
        <v>9.84</v>
      </c>
      <c r="F327" s="29"/>
      <c r="G327" s="29">
        <v>5.3</v>
      </c>
      <c r="H327" s="29">
        <v>0.90743169398907109</v>
      </c>
      <c r="I327" s="30">
        <f>$H327*'Sources &amp; Notes'!B$120*('Sources &amp; Notes'!B$119-$AQ327)/'Sources &amp; Notes'!B$119+$H327*'Sources &amp; Notes'!B$121*$AQ327/'Sources &amp; Notes'!B$119</f>
        <v>0.62400414971823825</v>
      </c>
      <c r="J327" s="30">
        <f>$H327*'Sources &amp; Notes'!C$120*('Sources &amp; Notes'!C$119-$AQ327)/'Sources &amp; Notes'!C$119+$H327*'Sources &amp; Notes'!C$121*$AQ327/'Sources &amp; Notes'!C$119</f>
        <v>2.4132339875761031</v>
      </c>
      <c r="K327" s="29"/>
      <c r="L327" s="30">
        <f>$H327*'Sources &amp; Notes'!D$120*('Sources &amp; Notes'!D$119-$AQ327-1)/'Sources &amp; Notes'!D$119+$H327*'Sources &amp; Notes'!D$121*($AQ327-1)/'Sources &amp; Notes'!D$119</f>
        <v>3.4300717811919679</v>
      </c>
      <c r="M327" s="30">
        <f>$H327*'Sources &amp; Notes'!E$120*('Sources &amp; Notes'!E$119-$AQ327)/'Sources &amp; Notes'!E$119+$H327*'Sources &amp; Notes'!E$121*$AQ327/'Sources &amp; Notes'!E$119</f>
        <v>0.16988255166899238</v>
      </c>
      <c r="N327" s="30">
        <f>$H327*'Sources &amp; Notes'!F$120*('Sources &amp; Notes'!F$119-$AQ327)/'Sources &amp; Notes'!F$119+$H327*'Sources &amp; Notes'!F$121*$AQ327/'Sources &amp; Notes'!F$119</f>
        <v>2.3681154606016697</v>
      </c>
      <c r="O327" s="29">
        <v>0.57010883675489721</v>
      </c>
      <c r="P327" s="29"/>
      <c r="Q327" s="29"/>
      <c r="R327" s="29"/>
      <c r="S327" s="29">
        <v>0.30914201913433209</v>
      </c>
      <c r="T327" s="29">
        <v>0.65496972729138692</v>
      </c>
      <c r="U327" s="30">
        <f>$H327*'Sources &amp; Notes'!G$120*('Sources &amp; Notes'!G$119-$AQ327)/'Sources &amp; Notes'!G$119+$H327*'Sources &amp; Notes'!G$121*$AQ327/'Sources &amp; Notes'!G$119</f>
        <v>0.57592711115228057</v>
      </c>
      <c r="V327" s="30">
        <f>$H327*'Sources &amp; Notes'!H$120*('Sources &amp; Notes'!H$119-$AQ327)/'Sources &amp; Notes'!H$119+$H327*'Sources &amp; Notes'!H$121*$AQ327/'Sources &amp; Notes'!H$119</f>
        <v>1.6263652443346266</v>
      </c>
      <c r="W327" s="30">
        <f>$H327*'Sources &amp; Notes'!I$120*('Sources &amp; Notes'!I$119-$AQ327)/'Sources &amp; Notes'!I$119+$H327*'Sources &amp; Notes'!I$121*$AQ327/'Sources &amp; Notes'!I$119</f>
        <v>4.3141295060856839</v>
      </c>
      <c r="X327" s="30">
        <f>$H327*'Sources &amp; Notes'!J$120*('Sources &amp; Notes'!J$119-$AQ327)/'Sources &amp; Notes'!J$119+$H327*'Sources &amp; Notes'!J$121*$AQ327/'Sources &amp; Notes'!J$119</f>
        <v>1.1840577303008348</v>
      </c>
      <c r="Y327" s="30">
        <f>$H327*'Sources &amp; Notes'!K$120*('Sources &amp; Notes'!K$119-$AQ327)/'Sources &amp; Notes'!K$119+$H327*'Sources &amp; Notes'!K$121*$AQ327/'Sources &amp; Notes'!K$119</f>
        <v>2.3681154606016697</v>
      </c>
      <c r="Z327" s="29"/>
      <c r="AA327" s="29"/>
      <c r="AB327" s="29">
        <f t="shared" si="12"/>
        <v>1.2940595829928694</v>
      </c>
      <c r="AC327" s="29">
        <f t="shared" si="13"/>
        <v>0.53142244842575292</v>
      </c>
      <c r="AQ327">
        <v>20</v>
      </c>
    </row>
    <row r="328" spans="1:43" ht="15.75" x14ac:dyDescent="0.25">
      <c r="A328" s="29">
        <v>1641</v>
      </c>
      <c r="B328" s="29"/>
      <c r="C328" s="29">
        <v>5.5733333333333297</v>
      </c>
      <c r="D328" s="29"/>
      <c r="E328" s="29">
        <v>9.84</v>
      </c>
      <c r="F328" s="29"/>
      <c r="G328" s="29">
        <v>5.5733333333333333</v>
      </c>
      <c r="H328" s="29">
        <v>0.89206557377049178</v>
      </c>
      <c r="I328" s="30">
        <f>$H328*'Sources &amp; Notes'!B$120*('Sources &amp; Notes'!B$119-$AQ328)/'Sources &amp; Notes'!B$119+$H328*'Sources &amp; Notes'!B$121*$AQ328/'Sources &amp; Notes'!B$119</f>
        <v>0.61456192170524582</v>
      </c>
      <c r="J328" s="30">
        <f>$H328*'Sources &amp; Notes'!C$120*('Sources &amp; Notes'!C$119-$AQ328)/'Sources &amp; Notes'!C$119+$H328*'Sources &amp; Notes'!C$121*$AQ328/'Sources &amp; Notes'!C$119</f>
        <v>2.374730985191265</v>
      </c>
      <c r="K328" s="29"/>
      <c r="L328" s="30">
        <f>$H328*'Sources &amp; Notes'!D$120*('Sources &amp; Notes'!D$119-$AQ328-1)/'Sources &amp; Notes'!D$119+$H328*'Sources &amp; Notes'!D$121*($AQ328-1)/'Sources &amp; Notes'!D$119</f>
        <v>3.3727401588331651</v>
      </c>
      <c r="M328" s="30">
        <f>$H328*'Sources &amp; Notes'!E$120*('Sources &amp; Notes'!E$119-$AQ328)/'Sources &amp; Notes'!E$119+$H328*'Sources &amp; Notes'!E$121*$AQ328/'Sources &amp; Notes'!E$119</f>
        <v>0.16635610307068652</v>
      </c>
      <c r="N328" s="30">
        <f>$H328*'Sources &amp; Notes'!F$120*('Sources &amp; Notes'!F$119-$AQ328)/'Sources &amp; Notes'!F$119+$H328*'Sources &amp; Notes'!F$121*$AQ328/'Sources &amp; Notes'!F$119</f>
        <v>2.331103602091404</v>
      </c>
      <c r="O328" s="29">
        <v>0.57010883675489721</v>
      </c>
      <c r="P328" s="29"/>
      <c r="Q328" s="29"/>
      <c r="R328" s="29"/>
      <c r="S328" s="29">
        <v>0.28913417258012197</v>
      </c>
      <c r="T328" s="29">
        <v>0.62794122606918956</v>
      </c>
      <c r="U328" s="30">
        <f>$H328*'Sources &amp; Notes'!G$120*('Sources &amp; Notes'!G$119-$AQ328)/'Sources &amp; Notes'!G$119+$H328*'Sources &amp; Notes'!G$121*$AQ328/'Sources &amp; Notes'!G$119</f>
        <v>0.56677480580994644</v>
      </c>
      <c r="V328" s="30">
        <f>$H328*'Sources &amp; Notes'!H$120*('Sources &amp; Notes'!H$119-$AQ328)/'Sources &amp; Notes'!H$119+$H328*'Sources &amp; Notes'!H$121*$AQ328/'Sources &amp; Notes'!H$119</f>
        <v>1.5994479654839429</v>
      </c>
      <c r="W328" s="30">
        <f>$H328*'Sources &amp; Notes'!I$120*('Sources &amp; Notes'!I$119-$AQ328)/'Sources &amp; Notes'!I$119+$H328*'Sources &amp; Notes'!I$121*$AQ328/'Sources &amp; Notes'!I$119</f>
        <v>4.2764517568023486</v>
      </c>
      <c r="X328" s="30">
        <f>$H328*'Sources &amp; Notes'!J$120*('Sources &amp; Notes'!J$119-$AQ328)/'Sources &amp; Notes'!J$119+$H328*'Sources &amp; Notes'!J$121*$AQ328/'Sources &amp; Notes'!J$119</f>
        <v>1.165551801045702</v>
      </c>
      <c r="Y328" s="30">
        <f>$H328*'Sources &amp; Notes'!K$120*('Sources &amp; Notes'!K$119-$AQ328)/'Sources &amp; Notes'!K$119+$H328*'Sources &amp; Notes'!K$121*$AQ328/'Sources &amp; Notes'!K$119</f>
        <v>2.331103602091404</v>
      </c>
      <c r="Z328" s="29"/>
      <c r="AA328" s="29"/>
      <c r="AB328" s="29">
        <f t="shared" si="12"/>
        <v>1.2732013188408329</v>
      </c>
      <c r="AC328" s="29">
        <f t="shared" si="13"/>
        <v>0.51404345342693192</v>
      </c>
      <c r="AQ328">
        <v>21</v>
      </c>
    </row>
    <row r="329" spans="1:43" ht="15.75" x14ac:dyDescent="0.25">
      <c r="A329" s="29">
        <v>1642</v>
      </c>
      <c r="B329" s="29"/>
      <c r="C329" s="29">
        <v>6.204081632653061</v>
      </c>
      <c r="D329" s="29"/>
      <c r="E329" s="29">
        <v>9.84</v>
      </c>
      <c r="F329" s="29"/>
      <c r="G329" s="29">
        <v>6.204081632653061</v>
      </c>
      <c r="H329" s="29">
        <v>0.87386015389762473</v>
      </c>
      <c r="I329" s="30">
        <f>$H329*'Sources &amp; Notes'!B$120*('Sources &amp; Notes'!B$119-$AQ329)/'Sources &amp; Notes'!B$119+$H329*'Sources &amp; Notes'!B$121*$AQ329/'Sources &amp; Notes'!B$119</f>
        <v>0.60312132671127949</v>
      </c>
      <c r="J329" s="30">
        <f>$H329*'Sources &amp; Notes'!C$120*('Sources &amp; Notes'!C$119-$AQ329)/'Sources &amp; Notes'!C$119+$H329*'Sources &amp; Notes'!C$121*$AQ329/'Sources &amp; Notes'!C$119</f>
        <v>2.3285807163748498</v>
      </c>
      <c r="K329" s="29"/>
      <c r="L329" s="30">
        <f>$H329*'Sources &amp; Notes'!D$120*('Sources &amp; Notes'!D$119-$AQ329-1)/'Sources &amp; Notes'!D$119+$H329*'Sources &amp; Notes'!D$121*($AQ329-1)/'Sources &amp; Notes'!D$119</f>
        <v>3.3046453536527167</v>
      </c>
      <c r="M329" s="30">
        <f>$H329*'Sources &amp; Notes'!E$120*('Sources &amp; Notes'!E$119-$AQ329)/'Sources &amp; Notes'!E$119+$H329*'Sources &amp; Notes'!E$121*$AQ329/'Sources &amp; Notes'!E$119</f>
        <v>0.16232462123782201</v>
      </c>
      <c r="N329" s="30">
        <f>$H329*'Sources &amp; Notes'!F$120*('Sources &amp; Notes'!F$119-$AQ329)/'Sources &amp; Notes'!F$119+$H329*'Sources &amp; Notes'!F$121*$AQ329/'Sources &amp; Notes'!F$119</f>
        <v>2.2865559718378408</v>
      </c>
      <c r="O329" s="29">
        <v>0.55847396253540948</v>
      </c>
      <c r="P329" s="29"/>
      <c r="Q329" s="29"/>
      <c r="R329" s="29"/>
      <c r="S329" s="29">
        <v>0.33863981848758617</v>
      </c>
      <c r="T329" s="29">
        <v>0.87056916727310052</v>
      </c>
      <c r="U329" s="30">
        <f>$H329*'Sources &amp; Notes'!G$120*('Sources &amp; Notes'!G$119-$AQ329)/'Sources &amp; Notes'!G$119+$H329*'Sources &amp; Notes'!G$121*$AQ329/'Sources &amp; Notes'!G$119</f>
        <v>0.55579595944939642</v>
      </c>
      <c r="V329" s="30">
        <f>$H329*'Sources &amp; Notes'!H$120*('Sources &amp; Notes'!H$119-$AQ329)/'Sources &amp; Notes'!H$119+$H329*'Sources &amp; Notes'!H$121*$AQ329/'Sources &amp; Notes'!H$119</f>
        <v>1.5674164581145524</v>
      </c>
      <c r="W329" s="30">
        <f>$H329*'Sources &amp; Notes'!I$120*('Sources &amp; Notes'!I$119-$AQ329)/'Sources &amp; Notes'!I$119+$H329*'Sources &amp; Notes'!I$121*$AQ329/'Sources &amp; Notes'!I$119</f>
        <v>4.2238314286779293</v>
      </c>
      <c r="X329" s="30">
        <f>$H329*'Sources &amp; Notes'!J$120*('Sources &amp; Notes'!J$119-$AQ329)/'Sources &amp; Notes'!J$119+$H329*'Sources &amp; Notes'!J$121*$AQ329/'Sources &amp; Notes'!J$119</f>
        <v>1.1432779859189204</v>
      </c>
      <c r="Y329" s="30">
        <f>$H329*'Sources &amp; Notes'!K$120*('Sources &amp; Notes'!K$119-$AQ329)/'Sources &amp; Notes'!K$119+$H329*'Sources &amp; Notes'!K$121*$AQ329/'Sources &amp; Notes'!K$119</f>
        <v>2.2865559718378408</v>
      </c>
      <c r="Z329" s="29"/>
      <c r="AA329" s="29"/>
      <c r="AB329" s="29">
        <f t="shared" si="12"/>
        <v>1.248250963388188</v>
      </c>
      <c r="AC329" s="29">
        <f t="shared" si="13"/>
        <v>0.53851479372491251</v>
      </c>
      <c r="AQ329">
        <v>22</v>
      </c>
    </row>
    <row r="330" spans="1:43" ht="15.75" x14ac:dyDescent="0.25">
      <c r="A330" s="29">
        <v>1643</v>
      </c>
      <c r="B330" s="29"/>
      <c r="C330" s="29"/>
      <c r="D330" s="29"/>
      <c r="E330" s="29">
        <v>9.84</v>
      </c>
      <c r="F330" s="29"/>
      <c r="G330" s="29">
        <v>5.7</v>
      </c>
      <c r="H330" s="29">
        <v>1.0697057209769154</v>
      </c>
      <c r="I330" s="30">
        <f>$H330*'Sources &amp; Notes'!B$120*('Sources &amp; Notes'!B$119-$AQ330)/'Sources &amp; Notes'!B$119+$H330*'Sources &amp; Notes'!B$121*$AQ330/'Sources &amp; Notes'!B$119</f>
        <v>0.73963848287756451</v>
      </c>
      <c r="J330" s="30">
        <f>$H330*'Sources &amp; Notes'!C$120*('Sources &amp; Notes'!C$119-$AQ330)/'Sources &amp; Notes'!C$119+$H330*'Sources &amp; Notes'!C$121*$AQ330/'Sources &amp; Notes'!C$119</f>
        <v>2.8532837948367638</v>
      </c>
      <c r="K330" s="29"/>
      <c r="L330" s="30">
        <f>$H330*'Sources &amp; Notes'!D$120*('Sources &amp; Notes'!D$119-$AQ330-1)/'Sources &amp; Notes'!D$119+$H330*'Sources &amp; Notes'!D$121*($AQ330-1)/'Sources &amp; Notes'!D$119</f>
        <v>4.0461691708388638</v>
      </c>
      <c r="M330" s="30">
        <f>$H330*'Sources &amp; Notes'!E$120*('Sources &amp; Notes'!E$119-$AQ330)/'Sources &amp; Notes'!E$119+$H330*'Sources &amp; Notes'!E$121*$AQ330/'Sources &amp; Notes'!E$119</f>
        <v>0.19792497809288595</v>
      </c>
      <c r="N330" s="30">
        <f>$H330*'Sources &amp; Notes'!F$120*('Sources &amp; Notes'!F$119-$AQ330)/'Sources &amp; Notes'!F$119+$H330*'Sources &amp; Notes'!F$121*$AQ330/'Sources &amp; Notes'!F$119</f>
        <v>2.8027125731203428</v>
      </c>
      <c r="O330" s="29">
        <v>0.55847396253540948</v>
      </c>
      <c r="P330" s="29"/>
      <c r="Q330" s="29"/>
      <c r="R330" s="29"/>
      <c r="S330" s="29">
        <v>0.52219980357019369</v>
      </c>
      <c r="T330" s="29">
        <v>1.0057116733840872</v>
      </c>
      <c r="U330" s="30">
        <f>$H330*'Sources &amp; Notes'!G$120*('Sources &amp; Notes'!G$119-$AQ330)/'Sources &amp; Notes'!G$119+$H330*'Sources &amp; Notes'!G$121*$AQ330/'Sources &amp; Notes'!G$119</f>
        <v>0.6810781877306985</v>
      </c>
      <c r="V330" s="30">
        <f>$H330*'Sources &amp; Notes'!H$120*('Sources &amp; Notes'!H$119-$AQ330)/'Sources &amp; Notes'!H$119+$H330*'Sources &amp; Notes'!H$121*$AQ330/'Sources &amp; Notes'!H$119</f>
        <v>1.9194457755237007</v>
      </c>
      <c r="W330" s="30">
        <f>$H330*'Sources &amp; Notes'!I$120*('Sources &amp; Notes'!I$119-$AQ330)/'Sources &amp; Notes'!I$119+$H330*'Sources &amp; Notes'!I$121*$AQ330/'Sources &amp; Notes'!I$119</f>
        <v>5.2128780752034203</v>
      </c>
      <c r="X330" s="30">
        <f>$H330*'Sources &amp; Notes'!J$120*('Sources &amp; Notes'!J$119-$AQ330)/'Sources &amp; Notes'!J$119+$H330*'Sources &amp; Notes'!J$121*$AQ330/'Sources &amp; Notes'!J$119</f>
        <v>1.4013562865601714</v>
      </c>
      <c r="Y330" s="30">
        <f>$H330*'Sources &amp; Notes'!K$120*('Sources &amp; Notes'!K$119-$AQ330)/'Sources &amp; Notes'!K$119+$H330*'Sources &amp; Notes'!K$121*$AQ330/'Sources &amp; Notes'!K$119</f>
        <v>2.8027125731203428</v>
      </c>
      <c r="Z330" s="29"/>
      <c r="AA330" s="29"/>
      <c r="AB330" s="29">
        <f t="shared" si="12"/>
        <v>1.5292682310506227</v>
      </c>
      <c r="AC330" s="29">
        <f t="shared" si="13"/>
        <v>0.72661643066224091</v>
      </c>
      <c r="AQ330">
        <v>23</v>
      </c>
    </row>
    <row r="331" spans="1:43" ht="15.75" x14ac:dyDescent="0.25">
      <c r="A331" s="29">
        <v>1644</v>
      </c>
      <c r="B331" s="29"/>
      <c r="C331" s="29"/>
      <c r="D331" s="29"/>
      <c r="E331" s="29">
        <v>9.84</v>
      </c>
      <c r="F331" s="29"/>
      <c r="G331" s="29">
        <v>5.7</v>
      </c>
      <c r="H331" s="29">
        <v>1.3786486450317834</v>
      </c>
      <c r="I331" s="30">
        <f>$H331*'Sources &amp; Notes'!B$120*('Sources &amp; Notes'!B$119-$AQ331)/'Sources &amp; Notes'!B$119+$H331*'Sources &amp; Notes'!B$121*$AQ331/'Sources &amp; Notes'!B$119</f>
        <v>0.95499207494038363</v>
      </c>
      <c r="J331" s="30">
        <f>$H331*'Sources &amp; Notes'!C$120*('Sources &amp; Notes'!C$119-$AQ331)/'Sources &amp; Notes'!C$119+$H331*'Sources &amp; Notes'!C$121*$AQ331/'Sources &amp; Notes'!C$119</f>
        <v>3.6809940328122877</v>
      </c>
      <c r="K331" s="29"/>
      <c r="L331" s="30">
        <f>$H331*'Sources &amp; Notes'!D$120*('Sources &amp; Notes'!D$119-$AQ331-1)/'Sources &amp; Notes'!D$119+$H331*'Sources &amp; Notes'!D$121*($AQ331-1)/'Sources &amp; Notes'!D$119</f>
        <v>5.2159100256622803</v>
      </c>
      <c r="M331" s="30">
        <f>$H331*'Sources &amp; Notes'!E$120*('Sources &amp; Notes'!E$119-$AQ331)/'Sources &amp; Notes'!E$119+$H331*'Sources &amp; Notes'!E$121*$AQ331/'Sources &amp; Notes'!E$119</f>
        <v>0.25408380342422965</v>
      </c>
      <c r="N331" s="30">
        <f>$H331*'Sources &amp; Notes'!F$120*('Sources &amp; Notes'!F$119-$AQ331)/'Sources &amp; Notes'!F$119+$H331*'Sources &amp; Notes'!F$121*$AQ331/'Sources &amp; Notes'!F$119</f>
        <v>3.6169410162548288</v>
      </c>
      <c r="O331" s="29">
        <v>0.55847396253540948</v>
      </c>
      <c r="P331" s="29"/>
      <c r="Q331" s="29"/>
      <c r="R331" s="29"/>
      <c r="S331" s="29">
        <v>0.64608727888138195</v>
      </c>
      <c r="T331" s="29">
        <v>0.67319825137147327</v>
      </c>
      <c r="U331" s="30">
        <f>$H331*'Sources &amp; Notes'!G$120*('Sources &amp; Notes'!G$119-$AQ331)/'Sources &amp; Notes'!G$119+$H331*'Sources &amp; Notes'!G$121*$AQ331/'Sources &amp; Notes'!G$119</f>
        <v>0.87870879147200198</v>
      </c>
      <c r="V331" s="30">
        <f>$H331*'Sources &amp; Notes'!H$120*('Sources &amp; Notes'!H$119-$AQ331)/'Sources &amp; Notes'!H$119+$H331*'Sources &amp; Notes'!H$121*$AQ331/'Sources &amp; Notes'!H$119</f>
        <v>2.4747659125483867</v>
      </c>
      <c r="W331" s="30">
        <f>$H331*'Sources &amp; Notes'!I$120*('Sources &amp; Notes'!I$119-$AQ331)/'Sources &amp; Notes'!I$119+$H331*'Sources &amp; Notes'!I$121*$AQ331/'Sources &amp; Notes'!I$119</f>
        <v>6.7730876325170115</v>
      </c>
      <c r="X331" s="30">
        <f>$H331*'Sources &amp; Notes'!J$120*('Sources &amp; Notes'!J$119-$AQ331)/'Sources &amp; Notes'!J$119+$H331*'Sources &amp; Notes'!J$121*$AQ331/'Sources &amp; Notes'!J$119</f>
        <v>1.8084705081274144</v>
      </c>
      <c r="Y331" s="30">
        <f>$H331*'Sources &amp; Notes'!K$120*('Sources &amp; Notes'!K$119-$AQ331)/'Sources &amp; Notes'!K$119+$H331*'Sources &amp; Notes'!K$121*$AQ331/'Sources &amp; Notes'!K$119</f>
        <v>3.6169410162548288</v>
      </c>
      <c r="Z331" s="29"/>
      <c r="AA331" s="29"/>
      <c r="AB331" s="29">
        <f t="shared" si="12"/>
        <v>1.9725681859125115</v>
      </c>
      <c r="AC331" s="29">
        <f t="shared" si="13"/>
        <v>0.92098809134973469</v>
      </c>
      <c r="AQ331">
        <v>24</v>
      </c>
    </row>
    <row r="332" spans="1:43" ht="15.75" x14ac:dyDescent="0.25">
      <c r="A332" s="29">
        <v>1645</v>
      </c>
      <c r="B332" s="29"/>
      <c r="C332" s="29"/>
      <c r="D332" s="29"/>
      <c r="E332" s="29">
        <v>9.9700000000000006</v>
      </c>
      <c r="F332" s="29"/>
      <c r="G332" s="29">
        <v>5.7</v>
      </c>
      <c r="H332" s="29">
        <v>1.0998921378387423</v>
      </c>
      <c r="I332" s="30">
        <f>$H332*'Sources &amp; Notes'!B$120*('Sources &amp; Notes'!B$119-$AQ332)/'Sources &amp; Notes'!B$119+$H332*'Sources &amp; Notes'!B$121*$AQ332/'Sources &amp; Notes'!B$119</f>
        <v>0.76328340026341523</v>
      </c>
      <c r="J332" s="30">
        <f>$H332*'Sources &amp; Notes'!C$120*('Sources &amp; Notes'!C$119-$AQ332)/'Sources &amp; Notes'!C$119+$H332*'Sources &amp; Notes'!C$121*$AQ332/'Sources &amp; Notes'!C$119</f>
        <v>2.9396257940367629</v>
      </c>
      <c r="K332" s="29"/>
      <c r="L332" s="30">
        <f>$H332*'Sources &amp; Notes'!D$120*('Sources &amp; Notes'!D$119-$AQ332-1)/'Sources &amp; Notes'!D$119+$H332*'Sources &amp; Notes'!D$121*($AQ332-1)/'Sources &amp; Notes'!D$119</f>
        <v>4.1622038218929944</v>
      </c>
      <c r="M332" s="30">
        <f>$H332*'Sources &amp; Notes'!E$120*('Sources &amp; Notes'!E$119-$AQ332)/'Sources &amp; Notes'!E$119+$H332*'Sources &amp; Notes'!E$121*$AQ332/'Sources &amp; Notes'!E$119</f>
        <v>0.20190812463502886</v>
      </c>
      <c r="N332" s="30">
        <f>$H332*'Sources &amp; Notes'!F$120*('Sources &amp; Notes'!F$119-$AQ332)/'Sources &amp; Notes'!F$119+$H332*'Sources &amp; Notes'!F$121*$AQ332/'Sources &amp; Notes'!F$119</f>
        <v>2.8894205296797391</v>
      </c>
      <c r="O332" s="29">
        <v>0.63142906797585818</v>
      </c>
      <c r="P332" s="29"/>
      <c r="Q332" s="29"/>
      <c r="R332" s="29"/>
      <c r="S332" s="29">
        <v>0.42042080208341159</v>
      </c>
      <c r="T332" s="29">
        <v>0.6310840750485146</v>
      </c>
      <c r="U332" s="30">
        <f>$H332*'Sources &amp; Notes'!G$120*('Sources &amp; Notes'!G$119-$AQ332)/'Sources &amp; Notes'!G$119+$H332*'Sources &amp; Notes'!G$121*$AQ332/'Sources &amp; Notes'!G$119</f>
        <v>0.70177793116870923</v>
      </c>
      <c r="V332" s="30">
        <f>$H332*'Sources &amp; Notes'!H$120*('Sources &amp; Notes'!H$119-$AQ332)/'Sources &amp; Notes'!H$119+$H332*'Sources &amp; Notes'!H$121*$AQ332/'Sources &amp; Notes'!H$119</f>
        <v>1.9751476065215181</v>
      </c>
      <c r="W332" s="30">
        <f>$H332*'Sources &amp; Notes'!I$120*('Sources &amp; Notes'!I$119-$AQ332)/'Sources &amp; Notes'!I$119+$H332*'Sources &amp; Notes'!I$121*$AQ332/'Sources &amp; Notes'!I$119</f>
        <v>5.4472178379218956</v>
      </c>
      <c r="X332" s="30">
        <f>$H332*'Sources &amp; Notes'!J$120*('Sources &amp; Notes'!J$119-$AQ332)/'Sources &amp; Notes'!J$119+$H332*'Sources &amp; Notes'!J$121*$AQ332/'Sources &amp; Notes'!J$119</f>
        <v>1.4447102648398695</v>
      </c>
      <c r="Y332" s="30">
        <f>$H332*'Sources &amp; Notes'!K$120*('Sources &amp; Notes'!K$119-$AQ332)/'Sources &amp; Notes'!K$119+$H332*'Sources &amp; Notes'!K$121*$AQ332/'Sources &amp; Notes'!K$119</f>
        <v>2.8894205296797391</v>
      </c>
      <c r="Z332" s="29"/>
      <c r="AA332" s="29"/>
      <c r="AB332" s="29">
        <f t="shared" si="12"/>
        <v>1.5750244686637089</v>
      </c>
      <c r="AC332" s="29">
        <f t="shared" si="13"/>
        <v>0.67697855964473719</v>
      </c>
      <c r="AQ332">
        <v>25</v>
      </c>
    </row>
    <row r="333" spans="1:43" ht="15.75" x14ac:dyDescent="0.25">
      <c r="A333" s="29">
        <v>1646</v>
      </c>
      <c r="B333" s="29"/>
      <c r="C333" s="29">
        <v>5.2114285714285717</v>
      </c>
      <c r="D333" s="29"/>
      <c r="E333" s="29">
        <v>9.9700000000000006</v>
      </c>
      <c r="F333" s="29"/>
      <c r="G333" s="29">
        <v>5.2114285714285717</v>
      </c>
      <c r="H333" s="29">
        <v>1.0317082636333221</v>
      </c>
      <c r="I333" s="30">
        <f>$H333*'Sources &amp; Notes'!B$120*('Sources &amp; Notes'!B$119-$AQ333)/'Sources &amp; Notes'!B$119+$H333*'Sources &amp; Notes'!B$121*$AQ333/'Sources &amp; Notes'!B$119</f>
        <v>0.71726682904749994</v>
      </c>
      <c r="J333" s="30">
        <f>$H333*'Sources &amp; Notes'!C$120*('Sources &amp; Notes'!C$119-$AQ333)/'Sources &amp; Notes'!C$119+$H333*'Sources &amp; Notes'!C$121*$AQ333/'Sources &amp; Notes'!C$119</f>
        <v>2.7601257670787454</v>
      </c>
      <c r="K333" s="29"/>
      <c r="L333" s="30">
        <f>$H333*'Sources &amp; Notes'!D$120*('Sources &amp; Notes'!D$119-$AQ333-1)/'Sources &amp; Notes'!D$119+$H333*'Sources &amp; Notes'!D$121*($AQ333-1)/'Sources &amp; Notes'!D$119</f>
        <v>3.9050525872547013</v>
      </c>
      <c r="M333" s="30">
        <f>$H333*'Sources &amp; Notes'!E$120*('Sources &amp; Notes'!E$119-$AQ333)/'Sources &amp; Notes'!E$119+$H333*'Sources &amp; Notes'!E$121*$AQ333/'Sources &amp; Notes'!E$119</f>
        <v>0.18864012854035514</v>
      </c>
      <c r="N333" s="30">
        <f>$H333*'Sources &amp; Notes'!F$120*('Sources &amp; Notes'!F$119-$AQ333)/'Sources &amp; Notes'!F$119+$H333*'Sources &amp; Notes'!F$121*$AQ333/'Sources &amp; Notes'!F$119</f>
        <v>2.7138737441640748</v>
      </c>
      <c r="O333" s="29">
        <v>0.63142906797585818</v>
      </c>
      <c r="P333" s="29"/>
      <c r="Q333" s="29"/>
      <c r="R333" s="29"/>
      <c r="S333" s="29">
        <v>0.40739059072190598</v>
      </c>
      <c r="T333" s="29">
        <v>0.83222640972533213</v>
      </c>
      <c r="U333" s="30">
        <f>$H333*'Sources &amp; Notes'!G$120*('Sources &amp; Notes'!G$119-$AQ333)/'Sources &amp; Notes'!G$119+$H333*'Sources &amp; Notes'!G$121*$AQ333/'Sources &amp; Notes'!G$119</f>
        <v>0.65896791774566066</v>
      </c>
      <c r="V333" s="30">
        <f>$H333*'Sources &amp; Notes'!H$120*('Sources &amp; Notes'!H$119-$AQ333)/'Sources &amp; Notes'!H$119+$H333*'Sources &amp; Notes'!H$121*$AQ333/'Sources &amp; Notes'!H$119</f>
        <v>1.8534259300157334</v>
      </c>
      <c r="W333" s="30">
        <f>$H333*'Sources &amp; Notes'!I$120*('Sources &amp; Notes'!I$119-$AQ333)/'Sources &amp; Notes'!I$119+$H333*'Sources &amp; Notes'!I$121*$AQ333/'Sources &amp; Notes'!I$119</f>
        <v>5.1504509696540204</v>
      </c>
      <c r="X333" s="30">
        <f>$H333*'Sources &amp; Notes'!J$120*('Sources &amp; Notes'!J$119-$AQ333)/'Sources &amp; Notes'!J$119+$H333*'Sources &amp; Notes'!J$121*$AQ333/'Sources &amp; Notes'!J$119</f>
        <v>1.3569368720820374</v>
      </c>
      <c r="Y333" s="30">
        <f>$H333*'Sources &amp; Notes'!K$120*('Sources &amp; Notes'!K$119-$AQ333)/'Sources &amp; Notes'!K$119+$H333*'Sources &amp; Notes'!K$121*$AQ333/'Sources &amp; Notes'!K$119</f>
        <v>2.7138737441640748</v>
      </c>
      <c r="Z333" s="29"/>
      <c r="AA333" s="29"/>
      <c r="AB333" s="29">
        <f t="shared" si="12"/>
        <v>1.4786064684084015</v>
      </c>
      <c r="AC333" s="29">
        <f t="shared" si="13"/>
        <v>0.64392680920674727</v>
      </c>
      <c r="AQ333">
        <v>26</v>
      </c>
    </row>
    <row r="334" spans="1:43" ht="15.75" x14ac:dyDescent="0.25">
      <c r="A334" s="29">
        <v>1647</v>
      </c>
      <c r="B334" s="29"/>
      <c r="C334" s="29">
        <v>4.963265306122449</v>
      </c>
      <c r="D334" s="29"/>
      <c r="E334" s="29">
        <v>9.9700000000000006</v>
      </c>
      <c r="F334" s="29"/>
      <c r="G334" s="29">
        <v>4.963265306122449</v>
      </c>
      <c r="H334" s="29">
        <v>1.1451310806289732</v>
      </c>
      <c r="I334" s="30">
        <f>$H334*'Sources &amp; Notes'!B$120*('Sources &amp; Notes'!B$119-$AQ334)/'Sources &amp; Notes'!B$119+$H334*'Sources &amp; Notes'!B$121*$AQ334/'Sources &amp; Notes'!B$119</f>
        <v>0.79756434399050957</v>
      </c>
      <c r="J334" s="30">
        <f>$H334*'Sources &amp; Notes'!C$120*('Sources &amp; Notes'!C$119-$AQ334)/'Sources &amp; Notes'!C$119+$H334*'Sources &amp; Notes'!C$121*$AQ334/'Sources &amp; Notes'!C$119</f>
        <v>3.0665973057513094</v>
      </c>
      <c r="K334" s="29"/>
      <c r="L334" s="30">
        <f>$H334*'Sources &amp; Notes'!D$120*('Sources &amp; Notes'!D$119-$AQ334-1)/'Sources &amp; Notes'!D$119+$H334*'Sources &amp; Notes'!D$121*($AQ334-1)/'Sources &amp; Notes'!D$119</f>
        <v>4.3353272926848696</v>
      </c>
      <c r="M334" s="30">
        <f>$H334*'Sources &amp; Notes'!E$120*('Sources &amp; Notes'!E$119-$AQ334)/'Sources &amp; Notes'!E$119+$H334*'Sources &amp; Notes'!E$121*$AQ334/'Sources &amp; Notes'!E$119</f>
        <v>0.20854460678463763</v>
      </c>
      <c r="N334" s="30">
        <f>$H334*'Sources &amp; Notes'!F$120*('Sources &amp; Notes'!F$119-$AQ334)/'Sources &amp; Notes'!F$119+$H334*'Sources &amp; Notes'!F$121*$AQ334/'Sources &amp; Notes'!F$119</f>
        <v>3.01619387528521</v>
      </c>
      <c r="O334" s="29">
        <v>0.63142906797585818</v>
      </c>
      <c r="P334" s="29"/>
      <c r="Q334" s="29"/>
      <c r="R334" s="29"/>
      <c r="S334" s="29">
        <v>0.36286194851841541</v>
      </c>
      <c r="T334" s="29">
        <v>1.1458827378619947</v>
      </c>
      <c r="U334" s="30">
        <f>$H334*'Sources &amp; Notes'!G$120*('Sources &amp; Notes'!G$119-$AQ334)/'Sources &amp; Notes'!G$119+$H334*'Sources &amp; Notes'!G$121*$AQ334/'Sources &amp; Notes'!G$119</f>
        <v>0.73218332747100634</v>
      </c>
      <c r="V334" s="30">
        <f>$H334*'Sources &amp; Notes'!H$120*('Sources &amp; Notes'!H$119-$AQ334)/'Sources &amp; Notes'!H$119+$H334*'Sources &amp; Notes'!H$121*$AQ334/'Sources &amp; Notes'!H$119</f>
        <v>2.0579855853935207</v>
      </c>
      <c r="W334" s="30">
        <f>$H334*'Sources &amp; Notes'!I$120*('Sources &amp; Notes'!I$119-$AQ334)/'Sources &amp; Notes'!I$119+$H334*'Sources &amp; Notes'!I$121*$AQ334/'Sources &amp; Notes'!I$119</f>
        <v>5.7620874680651557</v>
      </c>
      <c r="X334" s="30">
        <f>$H334*'Sources &amp; Notes'!J$120*('Sources &amp; Notes'!J$119-$AQ334)/'Sources &amp; Notes'!J$119+$H334*'Sources &amp; Notes'!J$121*$AQ334/'Sources &amp; Notes'!J$119</f>
        <v>1.508096937642605</v>
      </c>
      <c r="Y334" s="30">
        <f>$H334*'Sources &amp; Notes'!K$120*('Sources &amp; Notes'!K$119-$AQ334)/'Sources &amp; Notes'!K$119+$H334*'Sources &amp; Notes'!K$121*$AQ334/'Sources &amp; Notes'!K$119</f>
        <v>3.01619387528521</v>
      </c>
      <c r="Z334" s="29"/>
      <c r="AA334" s="29"/>
      <c r="AB334" s="29">
        <f t="shared" si="12"/>
        <v>1.6425140169069319</v>
      </c>
      <c r="AC334" s="29">
        <f t="shared" si="13"/>
        <v>0.66049664809416897</v>
      </c>
      <c r="AQ334">
        <v>27</v>
      </c>
    </row>
    <row r="335" spans="1:43" ht="15.75" x14ac:dyDescent="0.25">
      <c r="A335" s="29">
        <v>1648</v>
      </c>
      <c r="B335" s="29"/>
      <c r="C335" s="29">
        <v>4.4669387755102044</v>
      </c>
      <c r="D335" s="29"/>
      <c r="E335" s="29">
        <v>9.9700000000000006</v>
      </c>
      <c r="F335" s="29"/>
      <c r="G335" s="29">
        <v>4.4669387755102044</v>
      </c>
      <c r="H335" s="29">
        <v>1.8683032452325194</v>
      </c>
      <c r="I335" s="30">
        <f>$H335*'Sources &amp; Notes'!B$120*('Sources &amp; Notes'!B$119-$AQ335)/'Sources &amp; Notes'!B$119+$H335*'Sources &amp; Notes'!B$121*$AQ335/'Sources &amp; Notes'!B$119</f>
        <v>1.3035964339841946</v>
      </c>
      <c r="J335" s="30">
        <f>$H335*'Sources &amp; Notes'!C$120*('Sources &amp; Notes'!C$119-$AQ335)/'Sources &amp; Notes'!C$119+$H335*'Sources &amp; Notes'!C$121*$AQ335/'Sources &amp; Notes'!C$119</f>
        <v>5.0081586296107439</v>
      </c>
      <c r="K335" s="29"/>
      <c r="L335" s="30">
        <f>$H335*'Sources &amp; Notes'!D$120*('Sources &amp; Notes'!D$119-$AQ335-1)/'Sources &amp; Notes'!D$119+$H335*'Sources &amp; Notes'!D$121*($AQ335-1)/'Sources &amp; Notes'!D$119</f>
        <v>7.0747442397563134</v>
      </c>
      <c r="M335" s="30">
        <f>$H335*'Sources &amp; Notes'!E$120*('Sources &amp; Notes'!E$119-$AQ335)/'Sources &amp; Notes'!E$119+$H335*'Sources &amp; Notes'!E$121*$AQ335/'Sources &amp; Notes'!E$119</f>
        <v>0.33888376901862616</v>
      </c>
      <c r="N335" s="30">
        <f>$H335*'Sources &amp; Notes'!F$120*('Sources &amp; Notes'!F$119-$AQ335)/'Sources &amp; Notes'!F$119+$H335*'Sources &amp; Notes'!F$121*$AQ335/'Sources &amp; Notes'!F$119</f>
        <v>4.9274473242496413</v>
      </c>
      <c r="O335" s="29">
        <v>0.63142906797585818</v>
      </c>
      <c r="P335" s="29"/>
      <c r="Q335" s="29"/>
      <c r="R335" s="29"/>
      <c r="S335" s="29">
        <v>0.69036355599304455</v>
      </c>
      <c r="T335" s="29">
        <v>1.2992537680530674</v>
      </c>
      <c r="U335" s="30">
        <f>$H335*'Sources &amp; Notes'!G$120*('Sources &amp; Notes'!G$119-$AQ335)/'Sources &amp; Notes'!G$119+$H335*'Sources &amp; Notes'!G$121*$AQ335/'Sources &amp; Notes'!G$119</f>
        <v>1.1958282015553587</v>
      </c>
      <c r="V335" s="30">
        <f>$H335*'Sources &amp; Notes'!H$120*('Sources &amp; Notes'!H$119-$AQ335)/'Sources &amp; Notes'!H$119+$H335*'Sources &amp; Notes'!H$121*$AQ335/'Sources &amp; Notes'!H$119</f>
        <v>3.3589476059728196</v>
      </c>
      <c r="W335" s="30">
        <f>$H335*'Sources &amp; Notes'!I$120*('Sources &amp; Notes'!I$119-$AQ335)/'Sources &amp; Notes'!I$119+$H335*'Sources &amp; Notes'!I$121*$AQ335/'Sources &amp; Notes'!I$119</f>
        <v>9.4750461235253951</v>
      </c>
      <c r="X335" s="30">
        <f>$H335*'Sources &amp; Notes'!J$120*('Sources &amp; Notes'!J$119-$AQ335)/'Sources &amp; Notes'!J$119+$H335*'Sources &amp; Notes'!J$121*$AQ335/'Sources &amp; Notes'!J$119</f>
        <v>2.4637236621248206</v>
      </c>
      <c r="Y335" s="30">
        <f>$H335*'Sources &amp; Notes'!K$120*('Sources &amp; Notes'!K$119-$AQ335)/'Sources &amp; Notes'!K$119+$H335*'Sources &amp; Notes'!K$121*$AQ335/'Sources &amp; Notes'!K$119</f>
        <v>4.9274473242496413</v>
      </c>
      <c r="Z335" s="29"/>
      <c r="AA335" s="29"/>
      <c r="AB335" s="29">
        <f t="shared" si="12"/>
        <v>2.6820022922972053</v>
      </c>
      <c r="AC335" s="29">
        <f t="shared" si="13"/>
        <v>1.1399367079606773</v>
      </c>
      <c r="AQ335">
        <v>28</v>
      </c>
    </row>
    <row r="336" spans="1:43" ht="15.75" x14ac:dyDescent="0.25">
      <c r="A336" s="29">
        <v>1649</v>
      </c>
      <c r="B336" s="29"/>
      <c r="C336" s="29"/>
      <c r="D336" s="29"/>
      <c r="E336" s="29">
        <v>9.9700000000000006</v>
      </c>
      <c r="F336" s="29"/>
      <c r="G336" s="29">
        <v>4.75</v>
      </c>
      <c r="H336" s="29">
        <v>1.9134608230177319</v>
      </c>
      <c r="I336" s="30">
        <f>$H336*'Sources &amp; Notes'!B$120*('Sources &amp; Notes'!B$119-$AQ336)/'Sources &amp; Notes'!B$119+$H336*'Sources &amp; Notes'!B$121*$AQ336/'Sources &amp; Notes'!B$119</f>
        <v>1.3375167231104559</v>
      </c>
      <c r="J336" s="30">
        <f>$H336*'Sources &amp; Notes'!C$120*('Sources &amp; Notes'!C$119-$AQ336)/'Sources &amp; Notes'!C$119+$H336*'Sources &amp; Notes'!C$121*$AQ336/'Sources &amp; Notes'!C$119</f>
        <v>5.1342737405111407</v>
      </c>
      <c r="K336" s="29"/>
      <c r="L336" s="30">
        <f>$H336*'Sources &amp; Notes'!D$120*('Sources &amp; Notes'!D$119-$AQ336-1)/'Sources &amp; Notes'!D$119+$H336*'Sources &amp; Notes'!D$121*($AQ336-1)/'Sources &amp; Notes'!D$119</f>
        <v>7.2473563800244003</v>
      </c>
      <c r="M336" s="30">
        <f>$H336*'Sources &amp; Notes'!E$120*('Sources &amp; Notes'!E$119-$AQ336)/'Sources &amp; Notes'!E$119+$H336*'Sources &amp; Notes'!E$121*$AQ336/'Sources &amp; Notes'!E$119</f>
        <v>0.34568108199723468</v>
      </c>
      <c r="N336" s="30">
        <f>$H336*'Sources &amp; Notes'!F$120*('Sources &amp; Notes'!F$119-$AQ336)/'Sources &amp; Notes'!F$119+$H336*'Sources &amp; Notes'!F$121*$AQ336/'Sources &amp; Notes'!F$119</f>
        <v>5.0531712759427672</v>
      </c>
      <c r="O336" s="29">
        <v>0.63142906797585818</v>
      </c>
      <c r="P336" s="29"/>
      <c r="Q336" s="29"/>
      <c r="R336" s="29"/>
      <c r="S336" s="29">
        <v>0.76116811638565496</v>
      </c>
      <c r="T336" s="29">
        <v>1.1540541452082402</v>
      </c>
      <c r="U336" s="30">
        <f>$H336*'Sources &amp; Notes'!G$120*('Sources &amp; Notes'!G$119-$AQ336)/'Sources &amp; Notes'!G$119+$H336*'Sources &amp; Notes'!G$121*$AQ336/'Sources &amp; Notes'!G$119</f>
        <v>1.2260193029215338</v>
      </c>
      <c r="V336" s="30">
        <f>$H336*'Sources &amp; Notes'!H$120*('Sources &amp; Notes'!H$119-$AQ336)/'Sources &amp; Notes'!H$119+$H336*'Sources &amp; Notes'!H$121*$AQ336/'Sources &amp; Notes'!H$119</f>
        <v>3.4414709329762347</v>
      </c>
      <c r="W336" s="30">
        <f>$H336*'Sources &amp; Notes'!I$120*('Sources &amp; Notes'!I$119-$AQ336)/'Sources &amp; Notes'!I$119+$H336*'Sources &amp; Notes'!I$121*$AQ336/'Sources &amp; Notes'!I$119</f>
        <v>9.7799425559145359</v>
      </c>
      <c r="X336" s="30">
        <f>$H336*'Sources &amp; Notes'!J$120*('Sources &amp; Notes'!J$119-$AQ336)/'Sources &amp; Notes'!J$119+$H336*'Sources &amp; Notes'!J$121*$AQ336/'Sources &amp; Notes'!J$119</f>
        <v>2.5265856379713836</v>
      </c>
      <c r="Y336" s="30">
        <f>$H336*'Sources &amp; Notes'!K$120*('Sources &amp; Notes'!K$119-$AQ336)/'Sources &amp; Notes'!K$119+$H336*'Sources &amp; Notes'!K$121*$AQ336/'Sources &amp; Notes'!K$119</f>
        <v>5.0531712759427672</v>
      </c>
      <c r="Z336" s="29"/>
      <c r="AA336" s="29"/>
      <c r="AB336" s="29">
        <f t="shared" si="12"/>
        <v>2.7490899548731949</v>
      </c>
      <c r="AC336" s="29">
        <f t="shared" si="13"/>
        <v>1.202525881338482</v>
      </c>
      <c r="AQ336">
        <v>29</v>
      </c>
    </row>
    <row r="337" spans="1:43" ht="15.75" x14ac:dyDescent="0.25">
      <c r="A337" s="29">
        <v>1650</v>
      </c>
      <c r="B337" s="29"/>
      <c r="C337" s="29"/>
      <c r="D337" s="29"/>
      <c r="E337" s="29">
        <v>9.86</v>
      </c>
      <c r="F337" s="29"/>
      <c r="G337" s="29">
        <v>4.75</v>
      </c>
      <c r="H337" s="29">
        <v>2.2727686851789901</v>
      </c>
      <c r="I337" s="30">
        <f>$H337*'Sources &amp; Notes'!B$120*('Sources &amp; Notes'!B$119-$AQ337)/'Sources &amp; Notes'!B$119+$H337*'Sources &amp; Notes'!B$121*$AQ337/'Sources &amp; Notes'!B$119</f>
        <v>1.5915391314889396</v>
      </c>
      <c r="J337" s="30">
        <f>$H337*'Sources &amp; Notes'!C$120*('Sources &amp; Notes'!C$119-$AQ337)/'Sources &amp; Notes'!C$119+$H337*'Sources &amp; Notes'!C$121*$AQ337/'Sources &amp; Notes'!C$119</f>
        <v>6.1044001774416285</v>
      </c>
      <c r="K337" s="29"/>
      <c r="L337" s="30">
        <f>$H337*'Sources &amp; Notes'!D$120*('Sources &amp; Notes'!D$119-$AQ337-1)/'Sources &amp; Notes'!D$119+$H337*'Sources &amp; Notes'!D$121*($AQ337-1)/'Sources &amp; Notes'!D$119</f>
        <v>8.6101739476145589</v>
      </c>
      <c r="M337" s="30">
        <f>$H337*'Sources &amp; Notes'!E$120*('Sources &amp; Notes'!E$119-$AQ337)/'Sources &amp; Notes'!E$119+$H337*'Sources &amp; Notes'!E$121*$AQ337/'Sources &amp; Notes'!E$119</f>
        <v>0.40893742078952139</v>
      </c>
      <c r="N337" s="30">
        <f>$H337*'Sources &amp; Notes'!F$120*('Sources &amp; Notes'!F$119-$AQ337)/'Sources &amp; Notes'!F$119+$H337*'Sources &amp; Notes'!F$121*$AQ337/'Sources &amp; Notes'!F$119</f>
        <v>6.0099209036248098</v>
      </c>
      <c r="O337" s="29">
        <v>0.63309215249159767</v>
      </c>
      <c r="P337" s="29"/>
      <c r="Q337" s="29"/>
      <c r="R337" s="29"/>
      <c r="S337" s="29">
        <v>0.95589415683408019</v>
      </c>
      <c r="T337" s="29">
        <v>0.95416895012315273</v>
      </c>
      <c r="U337" s="30">
        <f>$H337*'Sources &amp; Notes'!G$120*('Sources &amp; Notes'!G$119-$AQ337)/'Sources &amp; Notes'!G$119+$H337*'Sources &amp; Notes'!G$121*$AQ337/'Sources &amp; Notes'!G$119</f>
        <v>1.4577693045312756</v>
      </c>
      <c r="V337" s="30">
        <f>$H337*'Sources &amp; Notes'!H$120*('Sources &amp; Notes'!H$119-$AQ337)/'Sources &amp; Notes'!H$119+$H337*'Sources &amp; Notes'!H$121*$AQ337/'Sources &amp; Notes'!H$119</f>
        <v>4.0892943470588632</v>
      </c>
      <c r="W337" s="30">
        <f>$H337*'Sources &amp; Notes'!I$120*('Sources &amp; Notes'!I$119-$AQ337)/'Sources &amp; Notes'!I$119+$H337*'Sources &amp; Notes'!I$121*$AQ337/'Sources &amp; Notes'!I$119</f>
        <v>11.706540865260646</v>
      </c>
      <c r="X337" s="30">
        <f>$H337*'Sources &amp; Notes'!J$120*('Sources &amp; Notes'!J$119-$AQ337)/'Sources &amp; Notes'!J$119+$H337*'Sources &amp; Notes'!J$121*$AQ337/'Sources &amp; Notes'!J$119</f>
        <v>3.0049604518124049</v>
      </c>
      <c r="Y337" s="30">
        <f>$H337*'Sources &amp; Notes'!K$120*('Sources &amp; Notes'!K$119-$AQ337)/'Sources &amp; Notes'!K$119+$H337*'Sources &amp; Notes'!K$121*$AQ337/'Sources &amp; Notes'!K$119</f>
        <v>6.0099209036248098</v>
      </c>
      <c r="Z337" s="29"/>
      <c r="AA337" s="29"/>
      <c r="AB337" s="29">
        <f t="shared" si="12"/>
        <v>3.2679990272044455</v>
      </c>
      <c r="AC337" s="29">
        <f t="shared" si="13"/>
        <v>1.4622367778258061</v>
      </c>
      <c r="AQ337">
        <v>30</v>
      </c>
    </row>
    <row r="338" spans="1:43" ht="15.75" x14ac:dyDescent="0.25">
      <c r="A338" s="29">
        <v>1651</v>
      </c>
      <c r="B338" s="29"/>
      <c r="C338" s="29"/>
      <c r="D338" s="29"/>
      <c r="E338" s="29">
        <v>9.86</v>
      </c>
      <c r="F338" s="29"/>
      <c r="G338" s="29">
        <v>4.75</v>
      </c>
      <c r="H338" s="29">
        <v>1.1029026430244229</v>
      </c>
      <c r="I338" s="29">
        <v>0.88125438596491223</v>
      </c>
      <c r="J338" s="30">
        <f>$H338*'Sources &amp; Notes'!C$120*('Sources &amp; Notes'!C$119-$AQ338)/'Sources &amp; Notes'!C$119+$H338*'Sources &amp; Notes'!C$121*$AQ338/'Sources &amp; Notes'!C$119</f>
        <v>2.965192063395143</v>
      </c>
      <c r="K338" s="29"/>
      <c r="L338" s="30">
        <f>$H338*'Sources &amp; Notes'!D$120*('Sources &amp; Notes'!D$119-$AQ338-1)/'Sources &amp; Notes'!D$119+$H338*'Sources &amp; Notes'!D$121*($AQ338-1)/'Sources &amp; Notes'!D$119</f>
        <v>4.1791743514703121</v>
      </c>
      <c r="M338" s="30">
        <f>$H338*'Sources &amp; Notes'!E$120*('Sources &amp; Notes'!E$119-$AQ338)/'Sources &amp; Notes'!E$119+$H338*'Sources &amp; Notes'!E$121*$AQ338/'Sources &amp; Notes'!E$119</f>
        <v>0.19764109739168595</v>
      </c>
      <c r="N338" s="30">
        <f>$H338*'Sources &amp; Notes'!F$120*('Sources &amp; Notes'!F$119-$AQ338)/'Sources &amp; Notes'!F$119+$H338*'Sources &amp; Notes'!F$121*$AQ338/'Sources &amp; Notes'!F$119</f>
        <v>2.920243241298186</v>
      </c>
      <c r="O338" s="29">
        <v>0.63309215249159767</v>
      </c>
      <c r="P338" s="29"/>
      <c r="Q338" s="29"/>
      <c r="R338" s="29"/>
      <c r="S338" s="29">
        <v>0.43368926049526035</v>
      </c>
      <c r="T338" s="29">
        <v>1.026454476647634</v>
      </c>
      <c r="U338" s="29">
        <v>0.85398665040807475</v>
      </c>
      <c r="V338" s="30">
        <f>$H338*'Sources &amp; Notes'!H$120*('Sources &amp; Notes'!H$119-$AQ338)/'Sources &amp; Notes'!H$119+$H338*'Sources &amp; Notes'!H$121*$AQ338/'Sources &amp; Notes'!H$119</f>
        <v>1.9851752472384305</v>
      </c>
      <c r="W338" s="30">
        <f>$H338*'Sources &amp; Notes'!I$120*('Sources &amp; Notes'!I$119-$AQ338)/'Sources &amp; Notes'!I$119+$H338*'Sources &amp; Notes'!I$121*$AQ338/'Sources &amp; Notes'!I$119</f>
        <v>5.7245506371269776</v>
      </c>
      <c r="X338" s="30">
        <f>$H338*'Sources &amp; Notes'!J$120*('Sources &amp; Notes'!J$119-$AQ338)/'Sources &amp; Notes'!J$119+$H338*'Sources &amp; Notes'!J$121*$AQ338/'Sources &amp; Notes'!J$119</f>
        <v>1.460121620649093</v>
      </c>
      <c r="Y338" s="30">
        <f>$H338*'Sources &amp; Notes'!K$120*('Sources &amp; Notes'!K$119-$AQ338)/'Sources &amp; Notes'!K$119+$H338*'Sources &amp; Notes'!K$121*$AQ338/'Sources &amp; Notes'!K$119</f>
        <v>2.920243241298186</v>
      </c>
      <c r="Z338" s="29"/>
      <c r="AA338" s="29"/>
      <c r="AB338" s="29">
        <f t="shared" si="12"/>
        <v>1.6624137622727919</v>
      </c>
      <c r="AC338" s="29">
        <f t="shared" si="13"/>
        <v>0.70983008840733286</v>
      </c>
      <c r="AG338">
        <f t="shared" ref="AG338:AG346" si="14">I338/$H338</f>
        <v>0.79903189237837158</v>
      </c>
      <c r="AL338">
        <f t="shared" si="7"/>
        <v>0.77430828170493737</v>
      </c>
      <c r="AQ338">
        <v>31</v>
      </c>
    </row>
    <row r="339" spans="1:43" ht="15.75" x14ac:dyDescent="0.25">
      <c r="A339" s="29">
        <v>1652</v>
      </c>
      <c r="B339" s="29"/>
      <c r="C339" s="29">
        <v>4.963265306122449</v>
      </c>
      <c r="D339" s="29"/>
      <c r="E339" s="29">
        <v>9.86</v>
      </c>
      <c r="F339" s="29"/>
      <c r="G339" s="29">
        <v>4.963265306122449</v>
      </c>
      <c r="H339" s="29">
        <v>1.0426925393108064</v>
      </c>
      <c r="I339" s="29">
        <v>0.97205263157894728</v>
      </c>
      <c r="J339" s="30">
        <f>$H339*'Sources &amp; Notes'!C$120*('Sources &amp; Notes'!C$119-$AQ339)/'Sources &amp; Notes'!C$119+$H339*'Sources &amp; Notes'!C$121*$AQ339/'Sources &amp; Notes'!C$119</f>
        <v>2.8060757370819398</v>
      </c>
      <c r="K339" s="29"/>
      <c r="L339" s="30">
        <f>$H339*'Sources &amp; Notes'!D$120*('Sources &amp; Notes'!D$119-$AQ339-1)/'Sources &amp; Notes'!D$119+$H339*'Sources &amp; Notes'!D$121*($AQ339-1)/'Sources &amp; Notes'!D$119</f>
        <v>3.9519021331481397</v>
      </c>
      <c r="M339" s="30">
        <f>$H339*'Sources &amp; Notes'!E$120*('Sources &amp; Notes'!E$119-$AQ339)/'Sources &amp; Notes'!E$119+$H339*'Sources &amp; Notes'!E$121*$AQ339/'Sources &amp; Notes'!E$119</f>
        <v>0.18609197012557013</v>
      </c>
      <c r="N339" s="30">
        <f>$H339*'Sources &amp; Notes'!F$120*('Sources &amp; Notes'!F$119-$AQ339)/'Sources &amp; Notes'!F$119+$H339*'Sources &amp; Notes'!F$121*$AQ339/'Sources &amp; Notes'!F$119</f>
        <v>2.7644306782793535</v>
      </c>
      <c r="O339" s="29">
        <v>0.63309215249159767</v>
      </c>
      <c r="P339" s="29"/>
      <c r="Q339" s="29"/>
      <c r="R339" s="29"/>
      <c r="S339" s="29">
        <v>0.33633253418563669</v>
      </c>
      <c r="T339" s="29">
        <v>1.0717115019499179</v>
      </c>
      <c r="U339" s="29">
        <v>0.59122152720559018</v>
      </c>
      <c r="V339" s="30">
        <f>$H339*'Sources &amp; Notes'!H$120*('Sources &amp; Notes'!H$119-$AQ339)/'Sources &amp; Notes'!H$119+$H339*'Sources &amp; Notes'!H$121*$AQ339/'Sources &amp; Notes'!H$119</f>
        <v>1.8775279607094313</v>
      </c>
      <c r="W339" s="30">
        <f>$H339*'Sources &amp; Notes'!I$120*('Sources &amp; Notes'!I$119-$AQ339)/'Sources &amp; Notes'!I$119+$H339*'Sources &amp; Notes'!I$121*$AQ339/'Sources &amp; Notes'!I$119</f>
        <v>5.4533831630620142</v>
      </c>
      <c r="X339" s="30">
        <f>$H339*'Sources &amp; Notes'!J$120*('Sources &amp; Notes'!J$119-$AQ339)/'Sources &amp; Notes'!J$119+$H339*'Sources &amp; Notes'!J$121*$AQ339/'Sources &amp; Notes'!J$119</f>
        <v>1.3822153391396768</v>
      </c>
      <c r="Y339" s="30">
        <f>$H339*'Sources &amp; Notes'!K$120*('Sources &amp; Notes'!K$119-$AQ339)/'Sources &amp; Notes'!K$119+$H339*'Sources &amp; Notes'!K$121*$AQ339/'Sources &amp; Notes'!K$119</f>
        <v>2.7644306782793535</v>
      </c>
      <c r="Z339" s="29"/>
      <c r="AA339" s="29"/>
      <c r="AB339" s="29">
        <f t="shared" si="12"/>
        <v>1.5033793888652267</v>
      </c>
      <c r="AC339" s="29">
        <f t="shared" si="13"/>
        <v>0.64942626743113885</v>
      </c>
      <c r="AG339">
        <f t="shared" si="14"/>
        <v>0.93225240896175365</v>
      </c>
      <c r="AL339">
        <f t="shared" si="7"/>
        <v>0.56701424908667009</v>
      </c>
      <c r="AQ339">
        <v>32</v>
      </c>
    </row>
    <row r="340" spans="1:43" ht="15.75" x14ac:dyDescent="0.25">
      <c r="A340" s="29">
        <v>1653</v>
      </c>
      <c r="B340" s="29"/>
      <c r="C340" s="29"/>
      <c r="D340" s="29"/>
      <c r="E340" s="29">
        <v>9.86</v>
      </c>
      <c r="F340" s="29"/>
      <c r="G340" s="29">
        <v>4.963265306122449</v>
      </c>
      <c r="H340" s="29">
        <v>1.0849209769153565</v>
      </c>
      <c r="I340" s="29">
        <v>1.1039561403508771</v>
      </c>
      <c r="J340" s="30">
        <f>$H340*'Sources &amp; Notes'!C$120*('Sources &amp; Notes'!C$119-$AQ340)/'Sources &amp; Notes'!C$119+$H340*'Sources &amp; Notes'!C$121*$AQ340/'Sources &amp; Notes'!C$119</f>
        <v>2.9225925948511087</v>
      </c>
      <c r="K340" s="29"/>
      <c r="L340" s="30">
        <f>$H340*'Sources &amp; Notes'!D$120*('Sources &amp; Notes'!D$119-$AQ340-1)/'Sources &amp; Notes'!D$119+$H340*'Sources &amp; Notes'!D$121*($AQ340-1)/'Sources &amp; Notes'!D$119</f>
        <v>4.1128663985378697</v>
      </c>
      <c r="M340" s="30">
        <f>$H340*'Sources &amp; Notes'!E$120*('Sources &amp; Notes'!E$119-$AQ340)/'Sources &amp; Notes'!E$119+$H340*'Sources &amp; Notes'!E$121*$AQ340/'Sources &amp; Notes'!E$119</f>
        <v>0.1928384045721428</v>
      </c>
      <c r="N340" s="30">
        <f>$H340*'Sources &amp; Notes'!F$120*('Sources &amp; Notes'!F$119-$AQ340)/'Sources &amp; Notes'!F$119+$H340*'Sources &amp; Notes'!F$121*$AQ340/'Sources &amp; Notes'!F$119</f>
        <v>2.8801452551176383</v>
      </c>
      <c r="O340" s="29">
        <v>0.63309215249159767</v>
      </c>
      <c r="P340" s="29"/>
      <c r="Q340" s="29"/>
      <c r="R340" s="29"/>
      <c r="S340" s="29">
        <v>0.33631200513468712</v>
      </c>
      <c r="T340" s="29">
        <v>1.0610258154202121</v>
      </c>
      <c r="U340" s="29">
        <v>0.72260408880683247</v>
      </c>
      <c r="V340" s="30">
        <f>$H340*'Sources &amp; Notes'!H$120*('Sources &amp; Notes'!H$119-$AQ340)/'Sources &amp; Notes'!H$119+$H340*'Sources &amp; Notes'!H$121*$AQ340/'Sources &amp; Notes'!H$119</f>
        <v>1.9543244331297493</v>
      </c>
      <c r="W340" s="30">
        <f>$H340*'Sources &amp; Notes'!I$120*('Sources &amp; Notes'!I$119-$AQ340)/'Sources &amp; Notes'!I$119+$H340*'Sources &amp; Notes'!I$121*$AQ340/'Sources &amp; Notes'!I$119</f>
        <v>5.7172661115191525</v>
      </c>
      <c r="X340" s="30">
        <f>$H340*'Sources &amp; Notes'!J$120*('Sources &amp; Notes'!J$119-$AQ340)/'Sources &amp; Notes'!J$119+$H340*'Sources &amp; Notes'!J$121*$AQ340/'Sources &amp; Notes'!J$119</f>
        <v>1.4400726275588192</v>
      </c>
      <c r="Y340" s="30">
        <f>$H340*'Sources &amp; Notes'!K$120*('Sources &amp; Notes'!K$119-$AQ340)/'Sources &amp; Notes'!K$119+$H340*'Sources &amp; Notes'!K$121*$AQ340/'Sources &amp; Notes'!K$119</f>
        <v>2.8801452551176383</v>
      </c>
      <c r="Z340" s="29"/>
      <c r="AA340" s="29"/>
      <c r="AB340" s="29">
        <f t="shared" si="12"/>
        <v>1.6223894593249404</v>
      </c>
      <c r="AC340" s="29">
        <f t="shared" si="13"/>
        <v>0.68344421431547975</v>
      </c>
      <c r="AG340">
        <f t="shared" si="14"/>
        <v>1.0175452072920936</v>
      </c>
      <c r="AL340">
        <f t="shared" si="7"/>
        <v>0.66604306136778535</v>
      </c>
      <c r="AQ340">
        <v>33</v>
      </c>
    </row>
    <row r="341" spans="1:43" ht="15.75" x14ac:dyDescent="0.25">
      <c r="A341" s="29">
        <v>1654</v>
      </c>
      <c r="B341" s="29"/>
      <c r="C341" s="29"/>
      <c r="D341" s="29"/>
      <c r="E341" s="29">
        <v>9.86</v>
      </c>
      <c r="F341" s="29"/>
      <c r="G341" s="29">
        <v>4.963265306122449</v>
      </c>
      <c r="H341" s="29">
        <v>1.0849209769153565</v>
      </c>
      <c r="I341" s="29">
        <v>0.89900877192982454</v>
      </c>
      <c r="J341" s="30">
        <f>$H341*'Sources &amp; Notes'!C$120*('Sources &amp; Notes'!C$119-$AQ341)/'Sources &amp; Notes'!C$119+$H341*'Sources &amp; Notes'!C$121*$AQ341/'Sources &amp; Notes'!C$119</f>
        <v>2.9254650275289373</v>
      </c>
      <c r="K341" s="29"/>
      <c r="L341" s="30">
        <f>$H341*'Sources &amp; Notes'!D$120*('Sources &amp; Notes'!D$119-$AQ341-1)/'Sources &amp; Notes'!D$119+$H341*'Sources &amp; Notes'!D$121*($AQ341-1)/'Sources &amp; Notes'!D$119</f>
        <v>4.1137809403923757</v>
      </c>
      <c r="M341" s="30">
        <f>$H341*'Sources &amp; Notes'!E$120*('Sources &amp; Notes'!E$119-$AQ341)/'Sources &amp; Notes'!E$119+$H341*'Sources &amp; Notes'!E$121*$AQ341/'Sources &amp; Notes'!E$119</f>
        <v>0.19204822313926398</v>
      </c>
      <c r="N341" s="30">
        <f>$H341*'Sources &amp; Notes'!F$120*('Sources &amp; Notes'!F$119-$AQ341)/'Sources &amp; Notes'!F$119+$H341*'Sources &amp; Notes'!F$121*$AQ341/'Sources &amp; Notes'!F$119</f>
        <v>2.8839020073732478</v>
      </c>
      <c r="O341" s="29">
        <v>0.63309215249159767</v>
      </c>
      <c r="P341" s="29"/>
      <c r="Q341" s="29"/>
      <c r="R341" s="29"/>
      <c r="S341" s="29">
        <v>0.33631200513468712</v>
      </c>
      <c r="T341" s="29">
        <v>0.82468357217495136</v>
      </c>
      <c r="U341" s="29">
        <v>0.65691280800621121</v>
      </c>
      <c r="V341" s="30">
        <f>$H341*'Sources &amp; Notes'!H$120*('Sources &amp; Notes'!H$119-$AQ341)/'Sources &amp; Notes'!H$119+$H341*'Sources &amp; Notes'!H$121*$AQ341/'Sources &amp; Notes'!H$119</f>
        <v>1.9550821219676879</v>
      </c>
      <c r="W341" s="30">
        <f>$H341*'Sources &amp; Notes'!I$120*('Sources &amp; Notes'!I$119-$AQ341)/'Sources &amp; Notes'!I$119+$H341*'Sources &amp; Notes'!I$121*$AQ341/'Sources &amp; Notes'!I$119</f>
        <v>5.7602902334738184</v>
      </c>
      <c r="X341" s="30">
        <f>$H341*'Sources &amp; Notes'!J$120*('Sources &amp; Notes'!J$119-$AQ341)/'Sources &amp; Notes'!J$119+$H341*'Sources &amp; Notes'!J$121*$AQ341/'Sources &amp; Notes'!J$119</f>
        <v>1.4419510036866239</v>
      </c>
      <c r="Y341" s="30">
        <f>$H341*'Sources &amp; Notes'!K$120*('Sources &amp; Notes'!K$119-$AQ341)/'Sources &amp; Notes'!K$119+$H341*'Sources &amp; Notes'!K$121*$AQ341/'Sources &amp; Notes'!K$119</f>
        <v>2.8839020073732478</v>
      </c>
      <c r="Z341" s="29"/>
      <c r="AA341" s="29"/>
      <c r="AB341" s="29">
        <f t="shared" si="12"/>
        <v>1.5669831612703342</v>
      </c>
      <c r="AC341" s="29">
        <f t="shared" si="13"/>
        <v>0.64987240396792778</v>
      </c>
      <c r="AG341">
        <f t="shared" si="14"/>
        <v>0.82863986507651743</v>
      </c>
      <c r="AL341">
        <f t="shared" si="7"/>
        <v>0.60549369215253201</v>
      </c>
      <c r="AQ341">
        <v>34</v>
      </c>
    </row>
    <row r="342" spans="1:43" ht="15.75" x14ac:dyDescent="0.25">
      <c r="A342" s="29">
        <v>1655</v>
      </c>
      <c r="B342" s="29"/>
      <c r="C342" s="29"/>
      <c r="D342" s="29"/>
      <c r="E342" s="29">
        <v>9.5</v>
      </c>
      <c r="F342" s="29"/>
      <c r="G342" s="29">
        <v>4.963265306122449</v>
      </c>
      <c r="H342" s="29">
        <v>1.0849209769153565</v>
      </c>
      <c r="I342" s="29">
        <v>0.77057894736842103</v>
      </c>
      <c r="J342" s="30">
        <f>$H342*'Sources &amp; Notes'!C$120*('Sources &amp; Notes'!C$119-$AQ342)/'Sources &amp; Notes'!C$119+$H342*'Sources &amp; Notes'!C$121*$AQ342/'Sources &amp; Notes'!C$119</f>
        <v>2.9283374602067656</v>
      </c>
      <c r="K342" s="29"/>
      <c r="L342" s="30">
        <f>$H342*'Sources &amp; Notes'!D$120*('Sources &amp; Notes'!D$119-$AQ342-1)/'Sources &amp; Notes'!D$119+$H342*'Sources &amp; Notes'!D$121*($AQ342-1)/'Sources &amp; Notes'!D$119</f>
        <v>4.1146954822468826</v>
      </c>
      <c r="M342" s="30">
        <f>$H342*'Sources &amp; Notes'!E$120*('Sources &amp; Notes'!E$119-$AQ342)/'Sources &amp; Notes'!E$119+$H342*'Sources &amp; Notes'!E$121*$AQ342/'Sources &amp; Notes'!E$119</f>
        <v>0.19125804170638516</v>
      </c>
      <c r="N342" s="30">
        <f>$H342*'Sources &amp; Notes'!F$120*('Sources &amp; Notes'!F$119-$AQ342)/'Sources &amp; Notes'!F$119+$H342*'Sources &amp; Notes'!F$121*$AQ342/'Sources &amp; Notes'!F$119</f>
        <v>2.8876587596288568</v>
      </c>
      <c r="O342" s="29">
        <v>0.47725434526674543</v>
      </c>
      <c r="P342" s="29"/>
      <c r="Q342" s="29"/>
      <c r="R342" s="29"/>
      <c r="S342" s="29">
        <v>0.33631200513468712</v>
      </c>
      <c r="T342" s="29">
        <v>0.74485520810008965</v>
      </c>
      <c r="U342" s="29">
        <v>0.65691280800621121</v>
      </c>
      <c r="V342" s="30">
        <f>$H342*'Sources &amp; Notes'!H$120*('Sources &amp; Notes'!H$119-$AQ342)/'Sources &amp; Notes'!H$119+$H342*'Sources &amp; Notes'!H$121*$AQ342/'Sources &amp; Notes'!H$119</f>
        <v>1.9558398108056265</v>
      </c>
      <c r="W342" s="30">
        <f>$H342*'Sources &amp; Notes'!I$120*('Sources &amp; Notes'!I$119-$AQ342)/'Sources &amp; Notes'!I$119+$H342*'Sources &amp; Notes'!I$121*$AQ342/'Sources &amp; Notes'!I$119</f>
        <v>5.8033143554284834</v>
      </c>
      <c r="X342" s="30">
        <f>$H342*'Sources &amp; Notes'!J$120*('Sources &amp; Notes'!J$119-$AQ342)/'Sources &amp; Notes'!J$119+$H342*'Sources &amp; Notes'!J$121*$AQ342/'Sources &amp; Notes'!J$119</f>
        <v>1.4438293798144284</v>
      </c>
      <c r="Y342" s="30">
        <f>$H342*'Sources &amp; Notes'!K$120*('Sources &amp; Notes'!K$119-$AQ342)/'Sources &amp; Notes'!K$119+$H342*'Sources &amp; Notes'!K$121*$AQ342/'Sources &amp; Notes'!K$119</f>
        <v>2.8876587596288568</v>
      </c>
      <c r="Z342" s="29"/>
      <c r="AA342" s="29"/>
      <c r="AB342" s="29">
        <f t="shared" si="12"/>
        <v>1.5494744095192761</v>
      </c>
      <c r="AC342" s="29">
        <f t="shared" si="13"/>
        <v>0.62908845711472805</v>
      </c>
      <c r="AG342">
        <f t="shared" si="14"/>
        <v>0.7102627414941578</v>
      </c>
      <c r="AL342">
        <f t="shared" si="7"/>
        <v>0.60549369215253201</v>
      </c>
      <c r="AQ342">
        <v>35</v>
      </c>
    </row>
    <row r="343" spans="1:43" ht="15.75" x14ac:dyDescent="0.25">
      <c r="A343" s="29">
        <v>1656</v>
      </c>
      <c r="B343" s="29"/>
      <c r="C343" s="29">
        <v>4.963265306122449</v>
      </c>
      <c r="D343" s="29"/>
      <c r="E343" s="29">
        <v>9.5</v>
      </c>
      <c r="F343" s="29"/>
      <c r="G343" s="29">
        <v>4.963265306122449</v>
      </c>
      <c r="H343" s="29">
        <v>1.0849209769153565</v>
      </c>
      <c r="I343" s="29">
        <v>0.73892982456140344</v>
      </c>
      <c r="J343" s="30">
        <f>$H343*'Sources &amp; Notes'!C$120*('Sources &amp; Notes'!C$119-$AQ343)/'Sources &amp; Notes'!C$119+$H343*'Sources &amp; Notes'!C$121*$AQ343/'Sources &amp; Notes'!C$119</f>
        <v>2.9312098928845947</v>
      </c>
      <c r="K343" s="29"/>
      <c r="L343" s="30">
        <f>$H343*'Sources &amp; Notes'!D$120*('Sources &amp; Notes'!D$119-$AQ343-1)/'Sources &amp; Notes'!D$119+$H343*'Sources &amp; Notes'!D$121*($AQ343-1)/'Sources &amp; Notes'!D$119</f>
        <v>4.1156100241013887</v>
      </c>
      <c r="M343" s="30">
        <f>$H343*'Sources &amp; Notes'!E$120*('Sources &amp; Notes'!E$119-$AQ343)/'Sources &amp; Notes'!E$119+$H343*'Sources &amp; Notes'!E$121*$AQ343/'Sources &amp; Notes'!E$119</f>
        <v>0.19046786027350632</v>
      </c>
      <c r="N343" s="30">
        <f>$H343*'Sources &amp; Notes'!F$120*('Sources &amp; Notes'!F$119-$AQ343)/'Sources &amp; Notes'!F$119+$H343*'Sources &amp; Notes'!F$121*$AQ343/'Sources &amp; Notes'!F$119</f>
        <v>2.8914155118844662</v>
      </c>
      <c r="O343" s="29">
        <v>0.47725434526674543</v>
      </c>
      <c r="P343" s="29"/>
      <c r="Q343" s="29"/>
      <c r="R343" s="29"/>
      <c r="S343" s="29">
        <v>0.28444915381654851</v>
      </c>
      <c r="T343" s="29">
        <v>0.67256968157560837</v>
      </c>
      <c r="U343" s="29">
        <v>0.78829536960745361</v>
      </c>
      <c r="V343" s="30">
        <f>$H343*'Sources &amp; Notes'!H$120*('Sources &amp; Notes'!H$119-$AQ343)/'Sources &amp; Notes'!H$119+$H343*'Sources &amp; Notes'!H$121*$AQ343/'Sources &amp; Notes'!H$119</f>
        <v>1.9565974996435656</v>
      </c>
      <c r="W343" s="30">
        <f>$H343*'Sources &amp; Notes'!I$120*('Sources &amp; Notes'!I$119-$AQ343)/'Sources &amp; Notes'!I$119+$H343*'Sources &amp; Notes'!I$121*$AQ343/'Sources &amp; Notes'!I$119</f>
        <v>5.8463384773831502</v>
      </c>
      <c r="X343" s="30">
        <f>$H343*'Sources &amp; Notes'!J$120*('Sources &amp; Notes'!J$119-$AQ343)/'Sources &amp; Notes'!J$119+$H343*'Sources &amp; Notes'!J$121*$AQ343/'Sources &amp; Notes'!J$119</f>
        <v>1.4457077559422331</v>
      </c>
      <c r="Y343" s="30">
        <f>$H343*'Sources &amp; Notes'!K$120*('Sources &amp; Notes'!K$119-$AQ343)/'Sources &amp; Notes'!K$119+$H343*'Sources &amp; Notes'!K$121*$AQ343/'Sources &amp; Notes'!K$119</f>
        <v>2.8914155118844662</v>
      </c>
      <c r="Z343" s="29"/>
      <c r="AA343" s="29"/>
      <c r="AB343" s="29">
        <f t="shared" si="12"/>
        <v>1.5997464268953798</v>
      </c>
      <c r="AC343" s="29">
        <f t="shared" si="13"/>
        <v>0.59243752350749368</v>
      </c>
      <c r="AG343">
        <f t="shared" si="14"/>
        <v>0.68109091840248692</v>
      </c>
      <c r="AL343">
        <f t="shared" si="7"/>
        <v>0.72659243058303857</v>
      </c>
      <c r="AQ343">
        <v>36</v>
      </c>
    </row>
    <row r="344" spans="1:43" ht="15.75" x14ac:dyDescent="0.25">
      <c r="A344" s="29">
        <v>1657</v>
      </c>
      <c r="B344" s="29"/>
      <c r="C344" s="29">
        <v>4.8639999999999999</v>
      </c>
      <c r="D344" s="29"/>
      <c r="E344" s="29">
        <v>9.5</v>
      </c>
      <c r="F344" s="29"/>
      <c r="G344" s="29">
        <v>4.8639999999999999</v>
      </c>
      <c r="H344" s="29">
        <v>1.0632225573770493</v>
      </c>
      <c r="I344" s="29">
        <v>0.59332456140350875</v>
      </c>
      <c r="J344" s="30">
        <f>$H344*'Sources &amp; Notes'!C$120*('Sources &amp; Notes'!C$119-$AQ344)/'Sources &amp; Notes'!C$119+$H344*'Sources &amp; Notes'!C$121*$AQ344/'Sources &amp; Notes'!C$119</f>
        <v>2.8754006790511739</v>
      </c>
      <c r="K344" s="29"/>
      <c r="L344" s="30">
        <f>$H344*'Sources &amp; Notes'!D$120*('Sources &amp; Notes'!D$119-$AQ344-1)/'Sources &amp; Notes'!D$119+$H344*'Sources &amp; Notes'!D$121*($AQ344-1)/'Sources &amp; Notes'!D$119</f>
        <v>4.034194074636777</v>
      </c>
      <c r="M344" s="30">
        <f>$H344*'Sources &amp; Notes'!E$120*('Sources &amp; Notes'!E$119-$AQ344)/'Sources &amp; Notes'!E$119+$H344*'Sources &amp; Notes'!E$121*$AQ344/'Sources &amp; Notes'!E$119</f>
        <v>0.18588412526381493</v>
      </c>
      <c r="N344" s="30">
        <f>$H344*'Sources &amp; Notes'!F$120*('Sources &amp; Notes'!F$119-$AQ344)/'Sources &amp; Notes'!F$119+$H344*'Sources &amp; Notes'!F$121*$AQ344/'Sources &amp; Notes'!F$119</f>
        <v>2.8372688188572734</v>
      </c>
      <c r="O344" s="29">
        <v>0.46770925836141053</v>
      </c>
      <c r="P344" s="29"/>
      <c r="Q344" s="29"/>
      <c r="R344" s="29"/>
      <c r="S344" s="29">
        <v>0.45958217170076682</v>
      </c>
      <c r="T344" s="29">
        <v>0.57828421219585013</v>
      </c>
      <c r="U344" s="29">
        <v>0.7081520070306957</v>
      </c>
      <c r="V344" s="30">
        <f>$H344*'Sources &amp; Notes'!H$120*('Sources &amp; Notes'!H$119-$AQ344)/'Sources &amp; Notes'!H$119+$H344*'Sources &amp; Notes'!H$121*$AQ344/'Sources &amp; Notes'!H$119</f>
        <v>1.9182080847118739</v>
      </c>
      <c r="W344" s="30">
        <f>$H344*'Sources &amp; Notes'!I$120*('Sources &amp; Notes'!I$119-$AQ344)/'Sources &amp; Notes'!I$119+$H344*'Sources &amp; Notes'!I$121*$AQ344/'Sources &amp; Notes'!I$119</f>
        <v>5.7715753473510585</v>
      </c>
      <c r="X344" s="30">
        <f>$H344*'Sources &amp; Notes'!J$120*('Sources &amp; Notes'!J$119-$AQ344)/'Sources &amp; Notes'!J$119+$H344*'Sources &amp; Notes'!J$121*$AQ344/'Sources &amp; Notes'!J$119</f>
        <v>1.4186344094286367</v>
      </c>
      <c r="Y344" s="30">
        <f>$H344*'Sources &amp; Notes'!K$120*('Sources &amp; Notes'!K$119-$AQ344)/'Sources &amp; Notes'!K$119+$H344*'Sources &amp; Notes'!K$121*$AQ344/'Sources &amp; Notes'!K$119</f>
        <v>2.8372688188572734</v>
      </c>
      <c r="Z344" s="29"/>
      <c r="AA344" s="29"/>
      <c r="AB344" s="29">
        <f t="shared" si="12"/>
        <v>1.5234290282586711</v>
      </c>
      <c r="AC344" s="29">
        <f t="shared" si="13"/>
        <v>0.67110398309988728</v>
      </c>
      <c r="AG344">
        <f t="shared" si="14"/>
        <v>0.55804361682019765</v>
      </c>
      <c r="AL344">
        <f t="shared" si="7"/>
        <v>0.66604306136778535</v>
      </c>
      <c r="AQ344">
        <v>37</v>
      </c>
    </row>
    <row r="345" spans="1:43" ht="15.75" x14ac:dyDescent="0.25">
      <c r="A345" s="29">
        <v>1658</v>
      </c>
      <c r="B345" s="29"/>
      <c r="C345" s="29">
        <v>4.3428571428571425</v>
      </c>
      <c r="D345" s="29"/>
      <c r="E345" s="29">
        <v>9.5</v>
      </c>
      <c r="F345" s="29"/>
      <c r="G345" s="29">
        <v>4.3428571428571425</v>
      </c>
      <c r="H345" s="29">
        <v>0.94930585480093688</v>
      </c>
      <c r="I345" s="29">
        <v>0.73352631578947358</v>
      </c>
      <c r="J345" s="30">
        <f>$H345*'Sources &amp; Notes'!C$120*('Sources &amp; Notes'!C$119-$AQ345)/'Sources &amp; Notes'!C$119+$H345*'Sources &amp; Notes'!C$121*$AQ345/'Sources &amp; Notes'!C$119</f>
        <v>2.5698354134602197</v>
      </c>
      <c r="K345" s="29"/>
      <c r="L345" s="30">
        <f>$H345*'Sources &amp; Notes'!D$120*('Sources &amp; Notes'!D$119-$AQ345-1)/'Sources &amp; Notes'!D$119+$H345*'Sources &amp; Notes'!D$121*($AQ345-1)/'Sources &amp; Notes'!D$119</f>
        <v>3.6027592193341014</v>
      </c>
      <c r="M345" s="30">
        <f>$H345*'Sources &amp; Notes'!E$120*('Sources &amp; Notes'!E$119-$AQ345)/'Sources &amp; Notes'!E$119+$H345*'Sources &amp; Notes'!E$121*$AQ345/'Sources &amp; Notes'!E$119</f>
        <v>0.16527656023178006</v>
      </c>
      <c r="N345" s="30">
        <f>$H345*'Sources &amp; Notes'!F$120*('Sources &amp; Notes'!F$119-$AQ345)/'Sources &amp; Notes'!F$119+$H345*'Sources &amp; Notes'!F$121*$AQ345/'Sources &amp; Notes'!F$119</f>
        <v>2.5365628893462233</v>
      </c>
      <c r="O345" s="29">
        <v>0.41759755210840216</v>
      </c>
      <c r="P345" s="29"/>
      <c r="Q345" s="29"/>
      <c r="R345" s="29"/>
      <c r="S345" s="29">
        <v>0.41341806515251039</v>
      </c>
      <c r="T345" s="29">
        <v>0.9723974742032393</v>
      </c>
      <c r="U345" s="29">
        <v>0.68975844840652178</v>
      </c>
      <c r="V345" s="30">
        <f>$H345*'Sources &amp; Notes'!H$120*('Sources &amp; Notes'!H$119-$AQ345)/'Sources &amp; Notes'!H$119+$H345*'Sources &amp; Notes'!H$121*$AQ345/'Sources &amp; Notes'!H$119</f>
        <v>1.7133487676545123</v>
      </c>
      <c r="W345" s="30">
        <f>$H345*'Sources &amp; Notes'!I$120*('Sources &amp; Notes'!I$119-$AQ345)/'Sources &amp; Notes'!I$119+$H345*'Sources &amp; Notes'!I$121*$AQ345/'Sources &amp; Notes'!I$119</f>
        <v>5.19083838113092</v>
      </c>
      <c r="X345" s="30">
        <f>$H345*'Sources &amp; Notes'!J$120*('Sources &amp; Notes'!J$119-$AQ345)/'Sources &amp; Notes'!J$119+$H345*'Sources &amp; Notes'!J$121*$AQ345/'Sources &amp; Notes'!J$119</f>
        <v>1.2682814446731117</v>
      </c>
      <c r="Y345" s="30">
        <f>$H345*'Sources &amp; Notes'!K$120*('Sources &amp; Notes'!K$119-$AQ345)/'Sources &amp; Notes'!K$119+$H345*'Sources &amp; Notes'!K$121*$AQ345/'Sources &amp; Notes'!K$119</f>
        <v>2.5365628893462233</v>
      </c>
      <c r="Z345" s="29"/>
      <c r="AA345" s="29"/>
      <c r="AB345" s="29">
        <f t="shared" si="12"/>
        <v>1.4135465078008762</v>
      </c>
      <c r="AC345" s="29">
        <f t="shared" si="13"/>
        <v>0.6357506786200291</v>
      </c>
      <c r="AG345">
        <f t="shared" si="14"/>
        <v>0.77269755798913631</v>
      </c>
      <c r="AL345">
        <f t="shared" si="7"/>
        <v>0.72659243058303857</v>
      </c>
      <c r="AQ345">
        <v>38</v>
      </c>
    </row>
    <row r="346" spans="1:43" ht="15.75" x14ac:dyDescent="0.25">
      <c r="A346" s="29">
        <v>1659</v>
      </c>
      <c r="B346" s="29"/>
      <c r="C346" s="29">
        <v>4.1257142857142854</v>
      </c>
      <c r="D346" s="29"/>
      <c r="E346" s="29">
        <v>9.5</v>
      </c>
      <c r="F346" s="29"/>
      <c r="G346" s="29">
        <v>4.1257142857142854</v>
      </c>
      <c r="H346" s="29">
        <v>0.94930585480093688</v>
      </c>
      <c r="I346" s="29">
        <v>0.60789473684210527</v>
      </c>
      <c r="J346" s="30">
        <f>$H346*'Sources &amp; Notes'!C$120*('Sources &amp; Notes'!C$119-$AQ346)/'Sources &amp; Notes'!C$119+$H346*'Sources &amp; Notes'!C$121*$AQ346/'Sources &amp; Notes'!C$119</f>
        <v>2.5723487920533197</v>
      </c>
      <c r="K346" s="29"/>
      <c r="L346" s="30">
        <f>$H346*'Sources &amp; Notes'!D$120*('Sources &amp; Notes'!D$119-$AQ346-1)/'Sources &amp; Notes'!D$119+$H346*'Sources &amp; Notes'!D$121*($AQ346-1)/'Sources &amp; Notes'!D$119</f>
        <v>3.6035594434567941</v>
      </c>
      <c r="M346" s="30">
        <f>$H346*'Sources &amp; Notes'!E$120*('Sources &amp; Notes'!E$119-$AQ346)/'Sources &amp; Notes'!E$119+$H346*'Sources &amp; Notes'!E$121*$AQ346/'Sources &amp; Notes'!E$119</f>
        <v>0.16458515147801106</v>
      </c>
      <c r="N346" s="30">
        <f>$H346*'Sources &amp; Notes'!F$120*('Sources &amp; Notes'!F$119-$AQ346)/'Sources &amp; Notes'!F$119+$H346*'Sources &amp; Notes'!F$121*$AQ346/'Sources &amp; Notes'!F$119</f>
        <v>2.5398500475698809</v>
      </c>
      <c r="O346" s="29">
        <v>0.41759755210840216</v>
      </c>
      <c r="P346" s="29"/>
      <c r="Q346" s="29"/>
      <c r="R346" s="29"/>
      <c r="S346" s="29">
        <v>0.3762994303375522</v>
      </c>
      <c r="T346" s="29">
        <v>0.81399788564524567</v>
      </c>
      <c r="U346" s="29">
        <v>0.68975844840652178</v>
      </c>
      <c r="V346" s="30">
        <f>$H346*'Sources &amp; Notes'!H$120*('Sources &amp; Notes'!H$119-$AQ346)/'Sources &amp; Notes'!H$119+$H346*'Sources &amp; Notes'!H$121*$AQ346/'Sources &amp; Notes'!H$119</f>
        <v>1.7140117453877086</v>
      </c>
      <c r="W346" s="30">
        <f>$H346*'Sources &amp; Notes'!I$120*('Sources &amp; Notes'!I$119-$AQ346)/'Sources &amp; Notes'!I$119+$H346*'Sources &amp; Notes'!I$121*$AQ346/'Sources &amp; Notes'!I$119</f>
        <v>5.2284844878412526</v>
      </c>
      <c r="X346" s="30">
        <f>$H346*'Sources &amp; Notes'!J$120*('Sources &amp; Notes'!J$119-$AQ346)/'Sources &amp; Notes'!J$119+$H346*'Sources &amp; Notes'!J$121*$AQ346/'Sources &amp; Notes'!J$119</f>
        <v>1.2699250237849404</v>
      </c>
      <c r="Y346" s="30">
        <f>$H346*'Sources &amp; Notes'!K$120*('Sources &amp; Notes'!K$119-$AQ346)/'Sources &amp; Notes'!K$119+$H346*'Sources &amp; Notes'!K$121*$AQ346/'Sources &amp; Notes'!K$119</f>
        <v>2.5398500475698809</v>
      </c>
      <c r="Z346" s="29"/>
      <c r="AA346" s="29"/>
      <c r="AB346" s="29">
        <f t="shared" si="12"/>
        <v>1.396337897723579</v>
      </c>
      <c r="AC346" s="29">
        <f t="shared" si="13"/>
        <v>0.59241722764239002</v>
      </c>
      <c r="AG346">
        <f t="shared" si="14"/>
        <v>0.64035709225619042</v>
      </c>
      <c r="AL346">
        <f t="shared" si="7"/>
        <v>0.72659243058303857</v>
      </c>
      <c r="AQ346">
        <v>39</v>
      </c>
    </row>
    <row r="347" spans="1:43" ht="15.75" x14ac:dyDescent="0.25">
      <c r="A347" s="29">
        <v>1660</v>
      </c>
      <c r="B347" s="29"/>
      <c r="C347" s="29">
        <v>4.3428571428571425</v>
      </c>
      <c r="D347" s="29"/>
      <c r="E347" s="29">
        <v>9.07</v>
      </c>
      <c r="F347" s="29"/>
      <c r="G347" s="29">
        <v>4.3428571428571425</v>
      </c>
      <c r="H347" s="29">
        <v>0.94930585480093688</v>
      </c>
      <c r="I347" s="29">
        <v>0.52192105263157895</v>
      </c>
      <c r="J347" s="30">
        <f>$H347*'Sources &amp; Notes'!C$120*('Sources &amp; Notes'!C$119-$AQ347)/'Sources &amp; Notes'!C$119+$H347*'Sources &amp; Notes'!C$121*$AQ347/'Sources &amp; Notes'!C$119</f>
        <v>2.5748621706464196</v>
      </c>
      <c r="K347" s="29"/>
      <c r="L347" s="30">
        <f>$H347*'Sources &amp; Notes'!D$120*('Sources &amp; Notes'!D$119-$AQ347-1)/'Sources &amp; Notes'!D$119+$H347*'Sources &amp; Notes'!D$121*($AQ347-1)/'Sources &amp; Notes'!D$119</f>
        <v>3.6043596675794873</v>
      </c>
      <c r="M347" s="30">
        <f>$H347*'Sources &amp; Notes'!E$120*('Sources &amp; Notes'!E$119-$AQ347)/'Sources &amp; Notes'!E$119+$H347*'Sources &amp; Notes'!E$121*$AQ347/'Sources &amp; Notes'!E$119</f>
        <v>0.16389374272424209</v>
      </c>
      <c r="N347" s="30">
        <f>$H347*'Sources &amp; Notes'!F$120*('Sources &amp; Notes'!F$119-$AQ347)/'Sources &amp; Notes'!F$119+$H347*'Sources &amp; Notes'!F$121*$AQ347/'Sources &amp; Notes'!F$119</f>
        <v>2.5431372057935393</v>
      </c>
      <c r="O347" s="29">
        <v>0.36592314036935447</v>
      </c>
      <c r="P347" s="29"/>
      <c r="Q347" s="29"/>
      <c r="R347" s="29"/>
      <c r="S347" s="29">
        <v>0.37173278441394531</v>
      </c>
      <c r="T347" s="29">
        <v>0.65622686688311693</v>
      </c>
      <c r="U347" s="29">
        <v>0.60353864235570653</v>
      </c>
      <c r="V347" s="30">
        <f>$H347*'Sources &amp; Notes'!H$120*('Sources &amp; Notes'!H$119-$AQ347)/'Sources &amp; Notes'!H$119+$H347*'Sources &amp; Notes'!H$121*$AQ347/'Sources &amp; Notes'!H$119</f>
        <v>1.7146747231209047</v>
      </c>
      <c r="W347" s="30">
        <f>$H347*'Sources &amp; Notes'!I$120*('Sources &amp; Notes'!I$119-$AQ347)/'Sources &amp; Notes'!I$119+$H347*'Sources &amp; Notes'!I$121*$AQ347/'Sources &amp; Notes'!I$119</f>
        <v>5.2661305945515853</v>
      </c>
      <c r="X347" s="30">
        <f>$H347*'Sources &amp; Notes'!J$120*('Sources &amp; Notes'!J$119-$AQ347)/'Sources &amp; Notes'!J$119+$H347*'Sources &amp; Notes'!J$121*$AQ347/'Sources &amp; Notes'!J$119</f>
        <v>1.2715686028967697</v>
      </c>
      <c r="Y347" s="30">
        <f>$H347*'Sources &amp; Notes'!K$120*('Sources &amp; Notes'!K$119-$AQ347)/'Sources &amp; Notes'!K$119+$H347*'Sources &amp; Notes'!K$121*$AQ347/'Sources &amp; Notes'!K$119</f>
        <v>2.5431372057935393</v>
      </c>
      <c r="Z347" s="29"/>
      <c r="AA347" s="29"/>
      <c r="AB347" s="29">
        <f t="shared" si="12"/>
        <v>1.3493463824920169</v>
      </c>
      <c r="AC347" s="29">
        <f t="shared" si="13"/>
        <v>0.57582242070296208</v>
      </c>
      <c r="AG347">
        <f t="shared" ref="AG347:AG353" si="15">I347/$H347</f>
        <v>0.54979230349424346</v>
      </c>
      <c r="AL347">
        <f t="shared" si="7"/>
        <v>0.63576837676015874</v>
      </c>
      <c r="AQ347">
        <v>40</v>
      </c>
    </row>
    <row r="348" spans="1:43" ht="15.75" x14ac:dyDescent="0.25">
      <c r="A348" s="29">
        <v>1661</v>
      </c>
      <c r="B348" s="29"/>
      <c r="C348" s="29">
        <v>4.3428571428571425</v>
      </c>
      <c r="D348" s="29"/>
      <c r="E348" s="29">
        <v>9.07</v>
      </c>
      <c r="F348" s="29"/>
      <c r="G348" s="29">
        <v>4.3428571428571425</v>
      </c>
      <c r="H348" s="29">
        <v>1.2177086651053863</v>
      </c>
      <c r="I348" s="29">
        <v>0.55685087719298243</v>
      </c>
      <c r="J348" s="30">
        <f>$H348*'Sources &amp; Notes'!C$120*('Sources &amp; Notes'!C$119-$AQ348)/'Sources &amp; Notes'!C$119+$H348*'Sources &amp; Notes'!C$121*$AQ348/'Sources &amp; Notes'!C$119</f>
        <v>3.3060920499619573</v>
      </c>
      <c r="K348" s="29"/>
      <c r="L348" s="30">
        <f>$H348*'Sources &amp; Notes'!D$120*('Sources &amp; Notes'!D$119-$AQ348-1)/'Sources &amp; Notes'!D$119+$H348*'Sources &amp; Notes'!D$121*($AQ348-1)/'Sources &amp; Notes'!D$119</f>
        <v>4.6244678856812715</v>
      </c>
      <c r="M348" s="30">
        <f>$H348*'Sources &amp; Notes'!E$120*('Sources &amp; Notes'!E$119-$AQ348)/'Sources &amp; Notes'!E$119+$H348*'Sources &amp; Notes'!E$121*$AQ348/'Sources &amp; Notes'!E$119</f>
        <v>0.20934548674298575</v>
      </c>
      <c r="N348" s="30">
        <f>$H348*'Sources &amp; Notes'!F$120*('Sources &amp; Notes'!F$119-$AQ348)/'Sources &amp; Notes'!F$119+$H348*'Sources &amp; Notes'!F$121*$AQ348/'Sources &amp; Notes'!F$119</f>
        <v>3.2663898546685273</v>
      </c>
      <c r="O348" s="29">
        <v>0.36592314036935447</v>
      </c>
      <c r="P348" s="29"/>
      <c r="Q348" s="29"/>
      <c r="R348" s="29"/>
      <c r="S348" s="29">
        <v>0.30978299109079904</v>
      </c>
      <c r="T348" s="29">
        <v>0.67696967014666365</v>
      </c>
      <c r="U348" s="29">
        <v>0.57479870700543478</v>
      </c>
      <c r="V348" s="30">
        <f>$H348*'Sources &amp; Notes'!H$120*('Sources &amp; Notes'!H$119-$AQ348)/'Sources &amp; Notes'!H$119+$H348*'Sources &amp; Notes'!H$121*$AQ348/'Sources &amp; Notes'!H$119</f>
        <v>2.2003251863963209</v>
      </c>
      <c r="W348" s="30">
        <f>$H348*'Sources &amp; Notes'!I$120*('Sources &amp; Notes'!I$119-$AQ348)/'Sources &amp; Notes'!I$119+$H348*'Sources &amp; Notes'!I$121*$AQ348/'Sources &amp; Notes'!I$119</f>
        <v>6.803344585149528</v>
      </c>
      <c r="X348" s="30">
        <f>$H348*'Sources &amp; Notes'!J$120*('Sources &amp; Notes'!J$119-$AQ348)/'Sources &amp; Notes'!J$119+$H348*'Sources &amp; Notes'!J$121*$AQ348/'Sources &amp; Notes'!J$119</f>
        <v>1.6331949273342636</v>
      </c>
      <c r="Y348" s="30">
        <f>$H348*'Sources &amp; Notes'!K$120*('Sources &amp; Notes'!K$119-$AQ348)/'Sources &amp; Notes'!K$119+$H348*'Sources &amp; Notes'!K$121*$AQ348/'Sources &amp; Notes'!K$119</f>
        <v>3.2663898546685273</v>
      </c>
      <c r="Z348" s="29"/>
      <c r="AA348" s="29"/>
      <c r="AB348" s="29">
        <f t="shared" si="12"/>
        <v>1.6337549968121421</v>
      </c>
      <c r="AC348" s="29">
        <f t="shared" si="13"/>
        <v>0.61736074215248249</v>
      </c>
      <c r="AG348">
        <f t="shared" si="15"/>
        <v>0.45729400894489808</v>
      </c>
      <c r="AL348">
        <f t="shared" si="7"/>
        <v>0.47203302684529141</v>
      </c>
      <c r="AQ348">
        <v>41</v>
      </c>
    </row>
    <row r="349" spans="1:43" ht="15.75" x14ac:dyDescent="0.25">
      <c r="A349" s="29">
        <v>1662</v>
      </c>
      <c r="B349" s="29"/>
      <c r="C349" s="29">
        <v>4.3428571428571425</v>
      </c>
      <c r="D349" s="29"/>
      <c r="E349" s="29">
        <v>9.07</v>
      </c>
      <c r="F349" s="29"/>
      <c r="G349" s="29">
        <v>4.3428571428571425</v>
      </c>
      <c r="H349" s="29">
        <v>0.94930585480093688</v>
      </c>
      <c r="I349" s="29">
        <v>0.63693859649122808</v>
      </c>
      <c r="J349" s="30">
        <f>$H349*'Sources &amp; Notes'!C$120*('Sources &amp; Notes'!C$119-$AQ349)/'Sources &amp; Notes'!C$119+$H349*'Sources &amp; Notes'!C$121*$AQ349/'Sources &amp; Notes'!C$119</f>
        <v>2.5798889278326196</v>
      </c>
      <c r="K349" s="29"/>
      <c r="L349" s="30">
        <f>$H349*'Sources &amp; Notes'!D$120*('Sources &amp; Notes'!D$119-$AQ349-1)/'Sources &amp; Notes'!D$119+$H349*'Sources &amp; Notes'!D$121*($AQ349-1)/'Sources &amp; Notes'!D$119</f>
        <v>3.6059601158248733</v>
      </c>
      <c r="M349" s="30">
        <f>$H349*'Sources &amp; Notes'!E$120*('Sources &amp; Notes'!E$119-$AQ349)/'Sources &amp; Notes'!E$119+$H349*'Sources &amp; Notes'!E$121*$AQ349/'Sources &amp; Notes'!E$119</f>
        <v>0.16251092521670413</v>
      </c>
      <c r="N349" s="30">
        <f>$H349*'Sources &amp; Notes'!F$120*('Sources &amp; Notes'!F$119-$AQ349)/'Sources &amp; Notes'!F$119+$H349*'Sources &amp; Notes'!F$121*$AQ349/'Sources &amp; Notes'!F$119</f>
        <v>2.5497115222408553</v>
      </c>
      <c r="O349" s="29">
        <v>0.36592314036935447</v>
      </c>
      <c r="P349" s="29"/>
      <c r="Q349" s="29"/>
      <c r="R349" s="29"/>
      <c r="S349" s="29">
        <v>0.34385282558289937</v>
      </c>
      <c r="T349" s="29">
        <v>0.6348554938237051</v>
      </c>
      <c r="U349" s="29">
        <v>0.57479870700543478</v>
      </c>
      <c r="V349" s="30">
        <f>$H349*'Sources &amp; Notes'!H$120*('Sources &amp; Notes'!H$119-$AQ349)/'Sources &amp; Notes'!H$119+$H349*'Sources &amp; Notes'!H$121*$AQ349/'Sources &amp; Notes'!H$119</f>
        <v>1.7160006785872972</v>
      </c>
      <c r="W349" s="30">
        <f>$H349*'Sources &amp; Notes'!I$120*('Sources &amp; Notes'!I$119-$AQ349)/'Sources &amp; Notes'!I$119+$H349*'Sources &amp; Notes'!I$121*$AQ349/'Sources &amp; Notes'!I$119</f>
        <v>5.3414228079722488</v>
      </c>
      <c r="X349" s="30">
        <f>$H349*'Sources &amp; Notes'!J$120*('Sources &amp; Notes'!J$119-$AQ349)/'Sources &amp; Notes'!J$119+$H349*'Sources &amp; Notes'!J$121*$AQ349/'Sources &amp; Notes'!J$119</f>
        <v>1.2748557611204276</v>
      </c>
      <c r="Y349" s="30">
        <f>$H349*'Sources &amp; Notes'!K$120*('Sources &amp; Notes'!K$119-$AQ349)/'Sources &amp; Notes'!K$119+$H349*'Sources &amp; Notes'!K$121*$AQ349/'Sources &amp; Notes'!K$119</f>
        <v>2.5497115222408553</v>
      </c>
      <c r="Z349" s="29"/>
      <c r="AA349" s="29"/>
      <c r="AB349" s="29">
        <f t="shared" si="12"/>
        <v>1.3553006861420447</v>
      </c>
      <c r="AC349" s="29">
        <f t="shared" si="13"/>
        <v>0.57900948146593822</v>
      </c>
      <c r="AG349">
        <f t="shared" si="15"/>
        <v>0.67095193110843065</v>
      </c>
      <c r="AL349">
        <f t="shared" si="7"/>
        <v>0.60549369215253213</v>
      </c>
      <c r="AQ349">
        <v>42</v>
      </c>
    </row>
    <row r="350" spans="1:43" ht="15.75" x14ac:dyDescent="0.25">
      <c r="A350" s="29">
        <v>1663</v>
      </c>
      <c r="B350" s="29"/>
      <c r="C350" s="29"/>
      <c r="D350" s="29"/>
      <c r="E350" s="29">
        <v>9.07</v>
      </c>
      <c r="F350" s="29"/>
      <c r="G350" s="29">
        <v>4.3428571428571425</v>
      </c>
      <c r="H350" s="29">
        <v>0.94930585480093688</v>
      </c>
      <c r="I350" s="29">
        <v>0.67292982456140349</v>
      </c>
      <c r="J350" s="30">
        <f>$H350*'Sources &amp; Notes'!C$120*('Sources &amp; Notes'!C$119-$AQ350)/'Sources &amp; Notes'!C$119+$H350*'Sources &amp; Notes'!C$121*$AQ350/'Sources &amp; Notes'!C$119</f>
        <v>2.5824023064257196</v>
      </c>
      <c r="K350" s="29"/>
      <c r="L350" s="30">
        <f>$H350*'Sources &amp; Notes'!D$120*('Sources &amp; Notes'!D$119-$AQ350-1)/'Sources &amp; Notes'!D$119+$H350*'Sources &amp; Notes'!D$121*($AQ350-1)/'Sources &amp; Notes'!D$119</f>
        <v>3.6067603399475665</v>
      </c>
      <c r="M350" s="30">
        <f>$H350*'Sources &amp; Notes'!E$120*('Sources &amp; Notes'!E$119-$AQ350)/'Sources &amp; Notes'!E$119+$H350*'Sources &amp; Notes'!E$121*$AQ350/'Sources &amp; Notes'!E$119</f>
        <v>0.16181951646293516</v>
      </c>
      <c r="N350" s="30">
        <f>$H350*'Sources &amp; Notes'!F$120*('Sources &amp; Notes'!F$119-$AQ350)/'Sources &amp; Notes'!F$119+$H350*'Sources &amp; Notes'!F$121*$AQ350/'Sources &amp; Notes'!F$119</f>
        <v>2.5529986804645137</v>
      </c>
      <c r="O350" s="29">
        <v>0.36592314036935447</v>
      </c>
      <c r="P350" s="29"/>
      <c r="Q350" s="29"/>
      <c r="R350" s="29"/>
      <c r="S350" s="29">
        <v>0.30977732034495442</v>
      </c>
      <c r="T350" s="29">
        <v>0.64931259912860129</v>
      </c>
      <c r="U350" s="29">
        <v>0.51731883630489128</v>
      </c>
      <c r="V350" s="30">
        <f>$H350*'Sources &amp; Notes'!H$120*('Sources &amp; Notes'!H$119-$AQ350)/'Sources &amp; Notes'!H$119+$H350*'Sources &amp; Notes'!H$121*$AQ350/'Sources &amp; Notes'!H$119</f>
        <v>1.7166636563204936</v>
      </c>
      <c r="W350" s="30">
        <f>$H350*'Sources &amp; Notes'!I$120*('Sources &amp; Notes'!I$119-$AQ350)/'Sources &amp; Notes'!I$119+$H350*'Sources &amp; Notes'!I$121*$AQ350/'Sources &amp; Notes'!I$119</f>
        <v>5.3790689146825823</v>
      </c>
      <c r="X350" s="30">
        <f>$H350*'Sources &amp; Notes'!J$120*('Sources &amp; Notes'!J$119-$AQ350)/'Sources &amp; Notes'!J$119+$H350*'Sources &amp; Notes'!J$121*$AQ350/'Sources &amp; Notes'!J$119</f>
        <v>1.2764993402322569</v>
      </c>
      <c r="Y350" s="30">
        <f>$H350*'Sources &amp; Notes'!K$120*('Sources &amp; Notes'!K$119-$AQ350)/'Sources &amp; Notes'!K$119+$H350*'Sources &amp; Notes'!K$121*$AQ350/'Sources &amp; Notes'!K$119</f>
        <v>2.5529986804645137</v>
      </c>
      <c r="Z350" s="29"/>
      <c r="AA350" s="29"/>
      <c r="AB350" s="29">
        <f t="shared" si="12"/>
        <v>1.3374959263656532</v>
      </c>
      <c r="AC350" s="29">
        <f t="shared" si="13"/>
        <v>0.56456703582442702</v>
      </c>
      <c r="AG350">
        <f t="shared" si="15"/>
        <v>0.70886513672931306</v>
      </c>
      <c r="AL350">
        <f t="shared" si="7"/>
        <v>0.54494432293727879</v>
      </c>
      <c r="AQ350">
        <v>43</v>
      </c>
    </row>
    <row r="351" spans="1:43" ht="15.75" x14ac:dyDescent="0.25">
      <c r="A351" s="29">
        <v>1664</v>
      </c>
      <c r="B351" s="29"/>
      <c r="C351" s="29">
        <v>4.3428571428571425</v>
      </c>
      <c r="D351" s="29"/>
      <c r="E351" s="29">
        <v>9.07</v>
      </c>
      <c r="F351" s="29"/>
      <c r="G351" s="29">
        <v>4.3428571428571425</v>
      </c>
      <c r="H351" s="29">
        <v>0.75337892271662776</v>
      </c>
      <c r="I351" s="29">
        <v>0.70679824561403504</v>
      </c>
      <c r="J351" s="30">
        <f>$H351*'Sources &amp; Notes'!C$120*('Sources &amp; Notes'!C$119-$AQ351)/'Sources &amp; Notes'!C$119+$H351*'Sources &amp; Notes'!C$121*$AQ351/'Sources &amp; Notes'!C$119</f>
        <v>2.0514157626270553</v>
      </c>
      <c r="K351" s="29"/>
      <c r="L351" s="30">
        <f>$H351*'Sources &amp; Notes'!D$120*('Sources &amp; Notes'!D$119-$AQ351-1)/'Sources &amp; Notes'!D$119+$H351*'Sources &amp; Notes'!D$121*($AQ351-1)/'Sources &amp; Notes'!D$119</f>
        <v>2.862997291809771</v>
      </c>
      <c r="M351" s="30">
        <f>$H351*'Sources &amp; Notes'!E$120*('Sources &amp; Notes'!E$119-$AQ351)/'Sources &amp; Notes'!E$119+$H351*'Sources &amp; Notes'!E$121*$AQ351/'Sources &amp; Notes'!E$119</f>
        <v>0.1278729290369279</v>
      </c>
      <c r="N351" s="30">
        <f>$H351*'Sources &amp; Notes'!F$120*('Sources &amp; Notes'!F$119-$AQ351)/'Sources &amp; Notes'!F$119+$H351*'Sources &amp; Notes'!F$121*$AQ351/'Sources &amp; Notes'!F$119</f>
        <v>2.0286948211338109</v>
      </c>
      <c r="O351" s="29">
        <v>0.36592314036935447</v>
      </c>
      <c r="P351" s="29"/>
      <c r="Q351" s="29"/>
      <c r="R351" s="29"/>
      <c r="S351" s="29">
        <v>0.37176401145113619</v>
      </c>
      <c r="T351" s="29">
        <v>0.71028386932751153</v>
      </c>
      <c r="U351" s="29">
        <v>0.54605877165516303</v>
      </c>
      <c r="V351" s="30">
        <f>$H351*'Sources &amp; Notes'!H$120*('Sources &amp; Notes'!H$119-$AQ351)/'Sources &amp; Notes'!H$119+$H351*'Sources &amp; Notes'!H$121*$AQ351/'Sources &amp; Notes'!H$119</f>
        <v>1.3628881387097755</v>
      </c>
      <c r="W351" s="30">
        <f>$H351*'Sources &amp; Notes'!I$120*('Sources &amp; Notes'!I$119-$AQ351)/'Sources &amp; Notes'!I$119+$H351*'Sources &amp; Notes'!I$121*$AQ351/'Sources &amp; Notes'!I$119</f>
        <v>4.2987609386815526</v>
      </c>
      <c r="X351" s="30">
        <f>$H351*'Sources &amp; Notes'!J$120*('Sources &amp; Notes'!J$119-$AQ351)/'Sources &amp; Notes'!J$119+$H351*'Sources &amp; Notes'!J$121*$AQ351/'Sources &amp; Notes'!J$119</f>
        <v>1.0143474105669055</v>
      </c>
      <c r="Y351" s="30">
        <f>$H351*'Sources &amp; Notes'!K$120*('Sources &amp; Notes'!K$119-$AQ351)/'Sources &amp; Notes'!K$119+$H351*'Sources &amp; Notes'!K$121*$AQ351/'Sources &amp; Notes'!K$119</f>
        <v>2.0286948211338109</v>
      </c>
      <c r="Z351" s="29"/>
      <c r="AA351" s="29"/>
      <c r="AB351" s="29">
        <f t="shared" si="12"/>
        <v>1.1422981036248303</v>
      </c>
      <c r="AC351" s="29">
        <f t="shared" si="13"/>
        <v>0.55518479988518066</v>
      </c>
      <c r="AG351">
        <f t="shared" si="15"/>
        <v>0.93817098448331115</v>
      </c>
      <c r="AL351">
        <f t="shared" si="7"/>
        <v>0.72481291311696927</v>
      </c>
      <c r="AQ351">
        <v>44</v>
      </c>
    </row>
    <row r="352" spans="1:43" ht="15.75" x14ac:dyDescent="0.25">
      <c r="A352" s="29">
        <v>1665</v>
      </c>
      <c r="B352" s="29"/>
      <c r="C352" s="29">
        <v>4.3428571428571425</v>
      </c>
      <c r="D352" s="29"/>
      <c r="E352" s="29">
        <v>8.73</v>
      </c>
      <c r="F352" s="29"/>
      <c r="G352" s="29">
        <v>4.3428571428571425</v>
      </c>
      <c r="H352" s="29">
        <v>0.94930585480093688</v>
      </c>
      <c r="I352" s="29">
        <v>0.63385087719298239</v>
      </c>
      <c r="J352" s="30">
        <f>$H352*'Sources &amp; Notes'!C$120*('Sources &amp; Notes'!C$119-$AQ352)/'Sources &amp; Notes'!C$119+$H352*'Sources &amp; Notes'!C$121*$AQ352/'Sources &amp; Notes'!C$119</f>
        <v>2.5874290636119195</v>
      </c>
      <c r="K352" s="29"/>
      <c r="L352" s="30">
        <f>$H352*'Sources &amp; Notes'!D$120*('Sources &amp; Notes'!D$119-$AQ352-1)/'Sources &amp; Notes'!D$119+$H352*'Sources &amp; Notes'!D$121*($AQ352-1)/'Sources &amp; Notes'!D$119</f>
        <v>3.6083607881929529</v>
      </c>
      <c r="M352" s="30">
        <f>$H352*'Sources &amp; Notes'!E$120*('Sources &amp; Notes'!E$119-$AQ352)/'Sources &amp; Notes'!E$119+$H352*'Sources &amp; Notes'!E$121*$AQ352/'Sources &amp; Notes'!E$119</f>
        <v>0.16043669895539719</v>
      </c>
      <c r="N352" s="30">
        <f>$H352*'Sources &amp; Notes'!F$120*('Sources &amp; Notes'!F$119-$AQ352)/'Sources &amp; Notes'!F$119+$H352*'Sources &amp; Notes'!F$121*$AQ352/'Sources &amp; Notes'!F$119</f>
        <v>2.5595729969118293</v>
      </c>
      <c r="O352" s="29">
        <v>0.34256571230454919</v>
      </c>
      <c r="P352" s="29"/>
      <c r="Q352" s="29"/>
      <c r="R352" s="29"/>
      <c r="S352" s="29">
        <v>0.37173278441394531</v>
      </c>
      <c r="T352" s="29">
        <v>0.70902672973578151</v>
      </c>
      <c r="U352" s="29">
        <v>0.63227857770597828</v>
      </c>
      <c r="V352" s="30">
        <f>$H352*'Sources &amp; Notes'!H$120*('Sources &amp; Notes'!H$119-$AQ352)/'Sources &amp; Notes'!H$119+$H352*'Sources &amp; Notes'!H$121*$AQ352/'Sources &amp; Notes'!H$119</f>
        <v>1.7179896117868863</v>
      </c>
      <c r="W352" s="30">
        <f>$H352*'Sources &amp; Notes'!I$120*('Sources &amp; Notes'!I$119-$AQ352)/'Sources &amp; Notes'!I$119+$H352*'Sources &amp; Notes'!I$121*$AQ352/'Sources &amp; Notes'!I$119</f>
        <v>5.4543611281032467</v>
      </c>
      <c r="X352" s="30">
        <f>$H352*'Sources &amp; Notes'!J$120*('Sources &amp; Notes'!J$119-$AQ352)/'Sources &amp; Notes'!J$119+$H352*'Sources &amp; Notes'!J$121*$AQ352/'Sources &amp; Notes'!J$119</f>
        <v>1.2797864984559146</v>
      </c>
      <c r="Y352" s="30">
        <f>$H352*'Sources &amp; Notes'!K$120*('Sources &amp; Notes'!K$119-$AQ352)/'Sources &amp; Notes'!K$119+$H352*'Sources &amp; Notes'!K$121*$AQ352/'Sources &amp; Notes'!K$119</f>
        <v>2.5595729969118293</v>
      </c>
      <c r="Z352" s="29"/>
      <c r="AA352" s="29"/>
      <c r="AB352" s="29">
        <f t="shared" si="12"/>
        <v>1.3805514189714183</v>
      </c>
      <c r="AC352" s="29">
        <f t="shared" si="13"/>
        <v>0.59750204699574827</v>
      </c>
      <c r="AG352">
        <f t="shared" si="15"/>
        <v>0.66769932365570073</v>
      </c>
      <c r="AL352">
        <f t="shared" si="7"/>
        <v>0.66604306136778535</v>
      </c>
      <c r="AQ352">
        <v>45</v>
      </c>
    </row>
    <row r="353" spans="1:43" ht="15.75" x14ac:dyDescent="0.25">
      <c r="A353" s="29">
        <v>1666</v>
      </c>
      <c r="B353" s="29"/>
      <c r="C353" s="29"/>
      <c r="D353" s="29"/>
      <c r="E353" s="29">
        <v>8.73</v>
      </c>
      <c r="F353" s="29"/>
      <c r="G353" s="29">
        <v>4.4000000000000004</v>
      </c>
      <c r="H353" s="29">
        <v>0.89655081967213135</v>
      </c>
      <c r="I353" s="29">
        <v>0.50995614035087722</v>
      </c>
      <c r="J353" s="30">
        <f>$H353*'Sources &amp; Notes'!C$120*('Sources &amp; Notes'!C$119-$AQ353)/'Sources &amp; Notes'!C$119+$H353*'Sources &amp; Notes'!C$121*$AQ353/'Sources &amp; Notes'!C$119</f>
        <v>2.4460135874222146</v>
      </c>
      <c r="K353" s="29"/>
      <c r="L353" s="30">
        <f>$H353*'Sources &amp; Notes'!D$120*('Sources &amp; Notes'!D$119-$AQ353-1)/'Sources &amp; Notes'!D$119+$H353*'Sources &amp; Notes'!D$121*($AQ353-1)/'Sources &amp; Notes'!D$119</f>
        <v>3.4085919175109449</v>
      </c>
      <c r="M353" s="30">
        <f>$H353*'Sources &amp; Notes'!E$120*('Sources &amp; Notes'!E$119-$AQ353)/'Sources &amp; Notes'!E$119+$H353*'Sources &amp; Notes'!E$121*$AQ353/'Sources &amp; Notes'!E$119</f>
        <v>0.15086788956870442</v>
      </c>
      <c r="N353" s="30">
        <f>$H353*'Sources &amp; Notes'!F$120*('Sources &amp; Notes'!F$119-$AQ353)/'Sources &amp; Notes'!F$119+$H353*'Sources &amp; Notes'!F$121*$AQ353/'Sources &amp; Notes'!F$119</f>
        <v>2.42043632320543</v>
      </c>
      <c r="O353" s="29">
        <v>0.34256571230454919</v>
      </c>
      <c r="P353" s="29"/>
      <c r="Q353" s="29"/>
      <c r="R353" s="29"/>
      <c r="S353" s="29">
        <v>0.30978661347870218</v>
      </c>
      <c r="T353" s="29">
        <v>0.59902701545939696</v>
      </c>
      <c r="U353" s="29">
        <v>0.57479870700543478</v>
      </c>
      <c r="V353" s="30">
        <f>$H353*'Sources &amp; Notes'!H$120*('Sources &amp; Notes'!H$119-$AQ353)/'Sources &amp; Notes'!H$119+$H353*'Sources &amp; Notes'!H$121*$AQ353/'Sources &amp; Notes'!H$119</f>
        <v>1.6231432473246139</v>
      </c>
      <c r="W353" s="30">
        <f>$H353*'Sources &amp; Notes'!I$120*('Sources &amp; Notes'!I$119-$AQ353)/'Sources &amp; Notes'!I$119+$H353*'Sources &amp; Notes'!I$121*$AQ353/'Sources &amp; Notes'!I$119</f>
        <v>5.1868041928909117</v>
      </c>
      <c r="X353" s="30">
        <f>$H353*'Sources &amp; Notes'!J$120*('Sources &amp; Notes'!J$119-$AQ353)/'Sources &amp; Notes'!J$119+$H353*'Sources &amp; Notes'!J$121*$AQ353/'Sources &amp; Notes'!J$119</f>
        <v>1.210218161602715</v>
      </c>
      <c r="Y353" s="30">
        <f>$H353*'Sources &amp; Notes'!K$120*('Sources &amp; Notes'!K$119-$AQ353)/'Sources &amp; Notes'!K$119+$H353*'Sources &amp; Notes'!K$121*$AQ353/'Sources &amp; Notes'!K$119</f>
        <v>2.42043632320543</v>
      </c>
      <c r="Z353" s="29"/>
      <c r="AA353" s="29"/>
      <c r="AB353" s="29">
        <f t="shared" si="12"/>
        <v>1.2826679532779615</v>
      </c>
      <c r="AC353" s="29">
        <f t="shared" si="13"/>
        <v>0.52453216845898432</v>
      </c>
      <c r="AG353">
        <f t="shared" si="15"/>
        <v>0.56879780728700713</v>
      </c>
      <c r="AL353">
        <f t="shared" ref="AL353:AL387" si="16">U353/$H353</f>
        <v>0.64112228151845163</v>
      </c>
      <c r="AQ353">
        <v>46</v>
      </c>
    </row>
    <row r="354" spans="1:43" ht="15.75" x14ac:dyDescent="0.25">
      <c r="A354" s="29">
        <v>1667</v>
      </c>
      <c r="B354" s="29"/>
      <c r="C354" s="29"/>
      <c r="D354" s="29"/>
      <c r="E354" s="29">
        <v>8.73</v>
      </c>
      <c r="F354" s="29"/>
      <c r="G354" s="29">
        <v>4.4000000000000004</v>
      </c>
      <c r="H354" s="29">
        <v>0.64466510538641686</v>
      </c>
      <c r="I354" s="29">
        <v>0.49422807017543857</v>
      </c>
      <c r="J354" s="30">
        <f>$H354*'Sources &amp; Notes'!C$120*('Sources &amp; Notes'!C$119-$AQ354)/'Sources &amp; Notes'!C$119+$H354*'Sources &amp; Notes'!C$121*$AQ354/'Sources &amp; Notes'!C$119</f>
        <v>1.7605135336228415</v>
      </c>
      <c r="K354" s="29"/>
      <c r="L354" s="30">
        <f>$H354*'Sources &amp; Notes'!D$120*('Sources &amp; Notes'!D$119-$AQ354-1)/'Sources &amp; Notes'!D$119+$H354*'Sources &amp; Notes'!D$121*($AQ354-1)/'Sources &amp; Notes'!D$119</f>
        <v>2.4514923500786825</v>
      </c>
      <c r="M354" s="30">
        <f>$H354*'Sources &amp; Notes'!E$120*('Sources &amp; Notes'!E$119-$AQ354)/'Sources &amp; Notes'!E$119+$H354*'Sources &amp; Notes'!E$121*$AQ354/'Sources &amp; Notes'!E$119</f>
        <v>0.10801206663494567</v>
      </c>
      <c r="N354" s="30">
        <f>$H354*'Sources &amp; Notes'!F$120*('Sources &amp; Notes'!F$119-$AQ354)/'Sources &amp; Notes'!F$119+$H354*'Sources &amp; Notes'!F$121*$AQ354/'Sources &amp; Notes'!F$119</f>
        <v>1.7426476618019395</v>
      </c>
      <c r="O354" s="29">
        <v>0.34256571230454919</v>
      </c>
      <c r="P354" s="29"/>
      <c r="Q354" s="29"/>
      <c r="R354" s="29"/>
      <c r="S354" s="29">
        <v>0.24779644758595015</v>
      </c>
      <c r="T354" s="29">
        <v>0.70971244224036145</v>
      </c>
      <c r="U354" s="29">
        <v>0.40235909490380439</v>
      </c>
      <c r="V354" s="30">
        <f>$H354*'Sources &amp; Notes'!H$120*('Sources &amp; Notes'!H$119-$AQ354)/'Sources &amp; Notes'!H$119+$H354*'Sources &amp; Notes'!H$121*$AQ354/'Sources &amp; Notes'!H$119</f>
        <v>1.1675718060205817</v>
      </c>
      <c r="W354" s="30">
        <f>$H354*'Sources &amp; Notes'!I$120*('Sources &amp; Notes'!I$119-$AQ354)/'Sources &amp; Notes'!I$119+$H354*'Sources &amp; Notes'!I$121*$AQ354/'Sources &amp; Notes'!I$119</f>
        <v>3.7551380686589928</v>
      </c>
      <c r="X354" s="30">
        <f>$H354*'Sources &amp; Notes'!J$120*('Sources &amp; Notes'!J$119-$AQ354)/'Sources &amp; Notes'!J$119+$H354*'Sources &amp; Notes'!J$121*$AQ354/'Sources &amp; Notes'!J$119</f>
        <v>0.87132383090096976</v>
      </c>
      <c r="Y354" s="30">
        <f>$H354*'Sources &amp; Notes'!K$120*('Sources &amp; Notes'!K$119-$AQ354)/'Sources &amp; Notes'!K$119+$H354*'Sources &amp; Notes'!K$121*$AQ354/'Sources &amp; Notes'!K$119</f>
        <v>1.7426476618019395</v>
      </c>
      <c r="Z354" s="29"/>
      <c r="AA354" s="29"/>
      <c r="AB354" s="29">
        <f t="shared" si="12"/>
        <v>0.93644164567561317</v>
      </c>
      <c r="AC354" s="29">
        <f t="shared" si="13"/>
        <v>0.41435699970150969</v>
      </c>
      <c r="AG354">
        <f t="shared" ref="AG354:AG387" si="17">I354/$H354</f>
        <v>0.76664312376453936</v>
      </c>
      <c r="AL354">
        <f t="shared" si="16"/>
        <v>0.62413661223780292</v>
      </c>
      <c r="AQ354">
        <v>47</v>
      </c>
    </row>
    <row r="355" spans="1:43" ht="15.75" x14ac:dyDescent="0.25">
      <c r="A355" s="29">
        <v>1668</v>
      </c>
      <c r="B355" s="29"/>
      <c r="C355" s="29"/>
      <c r="D355" s="29"/>
      <c r="E355" s="29">
        <v>8.73</v>
      </c>
      <c r="F355" s="29"/>
      <c r="G355" s="29">
        <v>4.4000000000000004</v>
      </c>
      <c r="H355" s="29">
        <v>0.79104074941451985</v>
      </c>
      <c r="I355" s="29">
        <v>0.51970175438596489</v>
      </c>
      <c r="J355" s="30">
        <f>$H355*'Sources &amp; Notes'!C$120*('Sources &amp; Notes'!C$119-$AQ355)/'Sources &amp; Notes'!C$119+$H355*'Sources &amp; Notes'!C$121*$AQ355/'Sources &amp; Notes'!C$119</f>
        <v>2.1623445908531451</v>
      </c>
      <c r="K355" s="29"/>
      <c r="L355" s="30">
        <f>$H355*'Sources &amp; Notes'!D$120*('Sources &amp; Notes'!D$119-$AQ355-1)/'Sources &amp; Notes'!D$119+$H355*'Sources &amp; Notes'!D$121*($AQ355-1)/'Sources &amp; Notes'!D$119</f>
        <v>3.0087873547542836</v>
      </c>
      <c r="M355" s="30">
        <f>$H355*'Sources &amp; Notes'!E$120*('Sources &amp; Notes'!E$119-$AQ355)/'Sources &amp; Notes'!E$119+$H355*'Sources &amp; Notes'!E$121*$AQ355/'Sources &amp; Notes'!E$119</f>
        <v>0.13196080951732689</v>
      </c>
      <c r="N355" s="30">
        <f>$H355*'Sources &amp; Notes'!F$120*('Sources &amp; Notes'!F$119-$AQ355)/'Sources &amp; Notes'!F$119+$H355*'Sources &amp; Notes'!F$121*$AQ355/'Sources &amp; Notes'!F$119</f>
        <v>2.1410669276853551</v>
      </c>
      <c r="O355" s="29">
        <v>0.34256571230454919</v>
      </c>
      <c r="P355" s="29"/>
      <c r="Q355" s="29"/>
      <c r="R355" s="29"/>
      <c r="S355" s="29">
        <v>0.30980891833792124</v>
      </c>
      <c r="T355" s="29">
        <v>0.69469533839005815</v>
      </c>
      <c r="U355" s="29">
        <v>0.57479870700543478</v>
      </c>
      <c r="V355" s="30">
        <f>$H355*'Sources &amp; Notes'!H$120*('Sources &amp; Notes'!H$119-$AQ355)/'Sources &amp; Notes'!H$119+$H355*'Sources &amp; Notes'!H$121*$AQ355/'Sources &amp; Notes'!H$119</f>
        <v>1.4332294595278778</v>
      </c>
      <c r="W355" s="30">
        <f>$H355*'Sources &amp; Notes'!I$120*('Sources &amp; Notes'!I$119-$AQ355)/'Sources &amp; Notes'!I$119+$H355*'Sources &amp; Notes'!I$121*$AQ355/'Sources &amp; Notes'!I$119</f>
        <v>4.63913785580701</v>
      </c>
      <c r="X355" s="30">
        <f>$H355*'Sources &amp; Notes'!J$120*('Sources &amp; Notes'!J$119-$AQ355)/'Sources &amp; Notes'!J$119+$H355*'Sources &amp; Notes'!J$121*$AQ355/'Sources &amp; Notes'!J$119</f>
        <v>1.0705334638426776</v>
      </c>
      <c r="Y355" s="30">
        <f>$H355*'Sources &amp; Notes'!K$120*('Sources &amp; Notes'!K$119-$AQ355)/'Sources &amp; Notes'!K$119+$H355*'Sources &amp; Notes'!K$121*$AQ355/'Sources &amp; Notes'!K$119</f>
        <v>2.1410669276853551</v>
      </c>
      <c r="Z355" s="29"/>
      <c r="AA355" s="29"/>
      <c r="AB355" s="29">
        <f t="shared" si="12"/>
        <v>1.1706047500934187</v>
      </c>
      <c r="AC355" s="29">
        <f t="shared" si="13"/>
        <v>0.49798971329244324</v>
      </c>
      <c r="AG355">
        <f t="shared" si="17"/>
        <v>0.65698480738269993</v>
      </c>
      <c r="AL355">
        <f t="shared" si="16"/>
        <v>0.72663602656483339</v>
      </c>
      <c r="AQ355">
        <v>48</v>
      </c>
    </row>
    <row r="356" spans="1:43" ht="15.75" x14ac:dyDescent="0.25">
      <c r="A356" s="29">
        <v>1669</v>
      </c>
      <c r="B356" s="29"/>
      <c r="C356" s="29">
        <v>4.5599999999999996</v>
      </c>
      <c r="D356" s="29"/>
      <c r="E356" s="29">
        <v>8.73</v>
      </c>
      <c r="F356" s="29"/>
      <c r="G356" s="29">
        <v>4.5599999999999996</v>
      </c>
      <c r="H356" s="29">
        <v>0.89655081967213135</v>
      </c>
      <c r="I356" s="29">
        <v>0.54932456140350872</v>
      </c>
      <c r="J356" s="30">
        <f>$H356*'Sources &amp; Notes'!C$120*('Sources &amp; Notes'!C$119-$AQ356)/'Sources &amp; Notes'!C$119+$H356*'Sources &amp; Notes'!C$121*$AQ356/'Sources &amp; Notes'!C$119</f>
        <v>2.4531347011066851</v>
      </c>
      <c r="K356" s="29"/>
      <c r="L356" s="30">
        <f>$H356*'Sources &amp; Notes'!D$120*('Sources &amp; Notes'!D$119-$AQ356-1)/'Sources &amp; Notes'!D$119+$H356*'Sources &amp; Notes'!D$121*($AQ356-1)/'Sources &amp; Notes'!D$119</f>
        <v>3.4108591791827023</v>
      </c>
      <c r="M356" s="30">
        <f>$H356*'Sources &amp; Notes'!E$120*('Sources &amp; Notes'!E$119-$AQ356)/'Sources &amp; Notes'!E$119+$H356*'Sources &amp; Notes'!E$121*$AQ356/'Sources &amp; Notes'!E$119</f>
        <v>0.14890893266840155</v>
      </c>
      <c r="N356" s="30">
        <f>$H356*'Sources &amp; Notes'!F$120*('Sources &amp; Notes'!F$119-$AQ356)/'Sources &amp; Notes'!F$119+$H356*'Sources &amp; Notes'!F$121*$AQ356/'Sources &amp; Notes'!F$119</f>
        <v>2.4297497738227669</v>
      </c>
      <c r="O356" s="29">
        <v>0.34256571230454919</v>
      </c>
      <c r="P356" s="29"/>
      <c r="Q356" s="29"/>
      <c r="R356" s="29"/>
      <c r="S356" s="29">
        <v>0.30978661347870218</v>
      </c>
      <c r="T356" s="29">
        <v>0.66251256484176746</v>
      </c>
      <c r="U356" s="29">
        <v>0.60353864235570653</v>
      </c>
      <c r="V356" s="30">
        <f>$H356*'Sources &amp; Notes'!H$120*('Sources &amp; Notes'!H$119-$AQ356)/'Sources &amp; Notes'!H$119+$H356*'Sources &amp; Notes'!H$121*$AQ356/'Sources &amp; Notes'!H$119</f>
        <v>1.6250216510881077</v>
      </c>
      <c r="W356" s="30">
        <f>$H356*'Sources &amp; Notes'!I$120*('Sources &amp; Notes'!I$119-$AQ356)/'Sources &amp; Notes'!I$119+$H356*'Sources &amp; Notes'!I$121*$AQ356/'Sources &amp; Notes'!I$119</f>
        <v>5.2934662796922947</v>
      </c>
      <c r="X356" s="30">
        <f>$H356*'Sources &amp; Notes'!J$120*('Sources &amp; Notes'!J$119-$AQ356)/'Sources &amp; Notes'!J$119+$H356*'Sources &amp; Notes'!J$121*$AQ356/'Sources &amp; Notes'!J$119</f>
        <v>1.2148748869113835</v>
      </c>
      <c r="Y356" s="30">
        <f>$H356*'Sources &amp; Notes'!K$120*('Sources &amp; Notes'!K$119-$AQ356)/'Sources &amp; Notes'!K$119+$H356*'Sources &amp; Notes'!K$121*$AQ356/'Sources &amp; Notes'!K$119</f>
        <v>2.4297497738227669</v>
      </c>
      <c r="Z356" s="29"/>
      <c r="AA356" s="29"/>
      <c r="AB356" s="29">
        <f t="shared" si="12"/>
        <v>1.3020413340713202</v>
      </c>
      <c r="AC356" s="29">
        <f t="shared" si="13"/>
        <v>0.53279652809513667</v>
      </c>
      <c r="AG356">
        <f t="shared" si="17"/>
        <v>0.61270878275968421</v>
      </c>
      <c r="AL356">
        <f t="shared" si="16"/>
        <v>0.6731783955943742</v>
      </c>
      <c r="AQ356">
        <v>49</v>
      </c>
    </row>
    <row r="357" spans="1:43" ht="15.75" x14ac:dyDescent="0.25">
      <c r="A357" s="29">
        <v>1670</v>
      </c>
      <c r="B357" s="29"/>
      <c r="C357" s="29"/>
      <c r="D357" s="29"/>
      <c r="E357" s="29">
        <v>8.4700000000000006</v>
      </c>
      <c r="F357" s="29"/>
      <c r="G357" s="29">
        <v>4.5599999999999996</v>
      </c>
      <c r="H357" s="29">
        <v>1.0546735362997657</v>
      </c>
      <c r="I357" s="29">
        <v>0.51960526315789479</v>
      </c>
      <c r="J357" s="30">
        <f>$H357*'Sources &amp; Notes'!C$120*('Sources &amp; Notes'!C$119-$AQ357)/'Sources &amp; Notes'!C$119+$H357*'Sources &amp; Notes'!C$121*$AQ357/'Sources &amp; Notes'!C$119</f>
        <v>2.8885810785014159</v>
      </c>
      <c r="K357" s="29"/>
      <c r="L357" s="30">
        <f>$H357*'Sources &amp; Notes'!D$120*('Sources &amp; Notes'!D$119-$AQ357-1)/'Sources &amp; Notes'!D$119+$H357*'Sources &amp; Notes'!D$121*($AQ357-1)/'Sources &amp; Notes'!D$119</f>
        <v>4.0133140330777159</v>
      </c>
      <c r="M357" s="30">
        <f>$H357*'Sources &amp; Notes'!E$120*('Sources &amp; Notes'!E$119-$AQ357)/'Sources &amp; Notes'!E$119+$H357*'Sources &amp; Notes'!E$121*$AQ357/'Sources &amp; Notes'!E$119</f>
        <v>0.17440352571873297</v>
      </c>
      <c r="N357" s="30">
        <f>$H357*'Sources &amp; Notes'!F$120*('Sources &amp; Notes'!F$119-$AQ357)/'Sources &amp; Notes'!F$119+$H357*'Sources &amp; Notes'!F$121*$AQ357/'Sources &amp; Notes'!F$119</f>
        <v>2.8619314673674952</v>
      </c>
      <c r="O357" s="29">
        <v>0.34170447210889843</v>
      </c>
      <c r="P357" s="29"/>
      <c r="Q357" s="29"/>
      <c r="R357" s="29"/>
      <c r="S357" s="29">
        <v>0.37176401145113619</v>
      </c>
      <c r="T357" s="29">
        <v>0.51039867424242424</v>
      </c>
      <c r="U357" s="29">
        <v>0.48857890095461959</v>
      </c>
      <c r="V357" s="30">
        <f>$H357*'Sources &amp; Notes'!H$120*('Sources &amp; Notes'!H$119-$AQ357)/'Sources &amp; Notes'!H$119+$H357*'Sources &amp; Notes'!H$121*$AQ357/'Sources &amp; Notes'!H$119</f>
        <v>1.9123597472407963</v>
      </c>
      <c r="W357" s="30">
        <f>$H357*'Sources &amp; Notes'!I$120*('Sources &amp; Notes'!I$119-$AQ357)/'Sources &amp; Notes'!I$119+$H357*'Sources &amp; Notes'!I$121*$AQ357/'Sources &amp; Notes'!I$119</f>
        <v>6.2688880212806222</v>
      </c>
      <c r="X357" s="30">
        <f>$H357*'Sources &amp; Notes'!J$120*('Sources &amp; Notes'!J$119-$AQ357)/'Sources &amp; Notes'!J$119+$H357*'Sources &amp; Notes'!J$121*$AQ357/'Sources &amp; Notes'!J$119</f>
        <v>1.4309657336837476</v>
      </c>
      <c r="Y357" s="30">
        <f>$H357*'Sources &amp; Notes'!K$120*('Sources &amp; Notes'!K$119-$AQ357)/'Sources &amp; Notes'!K$119+$H357*'Sources &amp; Notes'!K$121*$AQ357/'Sources &amp; Notes'!K$119</f>
        <v>2.8619314673674952</v>
      </c>
      <c r="Z357" s="29"/>
      <c r="AA357" s="29"/>
      <c r="AB357" s="29">
        <f t="shared" ref="AB357:AB420" si="18">(H357*H$7+I357*I$7+J357*J$7+L357*L$7+M357*M$7+N357*N$7+U357*U$7+W357*W$7+X357*X$7+Y357*Y$7)/365</f>
        <v>1.42342097459249</v>
      </c>
      <c r="AC357" s="29">
        <f t="shared" ref="AC357:AC420" si="19">(H357*45+I357*61+5*J357+S357*225.5+N357*3+W357*5+X357*1.3+Y357*1.3)/365</f>
        <v>0.61080252337186725</v>
      </c>
      <c r="AG357">
        <f t="shared" si="17"/>
        <v>0.49266929080337657</v>
      </c>
      <c r="AL357">
        <f t="shared" si="16"/>
        <v>0.46325131345265191</v>
      </c>
      <c r="AQ357">
        <v>50</v>
      </c>
    </row>
    <row r="358" spans="1:43" ht="15.75" x14ac:dyDescent="0.25">
      <c r="A358" s="29">
        <v>1671</v>
      </c>
      <c r="B358" s="29"/>
      <c r="C358" s="29">
        <v>4.5599999999999996</v>
      </c>
      <c r="D358" s="29"/>
      <c r="E358" s="29">
        <v>8.4700000000000006</v>
      </c>
      <c r="F358" s="29"/>
      <c r="G358" s="29">
        <v>4.5599999999999996</v>
      </c>
      <c r="H358" s="29">
        <v>0.93079531615925082</v>
      </c>
      <c r="I358" s="29">
        <v>0.79431578947368409</v>
      </c>
      <c r="J358" s="30">
        <f>$H358*'Sources &amp; Notes'!C$120*('Sources &amp; Notes'!C$119-$AQ358)/'Sources &amp; Notes'!C$119+$H358*'Sources &amp; Notes'!C$121*$AQ358/'Sources &amp; Notes'!C$119</f>
        <v>2.55176294045443</v>
      </c>
      <c r="K358" s="29"/>
      <c r="L358" s="30">
        <f>$H358*'Sources &amp; Notes'!D$120*('Sources &amp; Notes'!D$119-$AQ358-1)/'Sources &amp; Notes'!D$119+$H358*'Sources &amp; Notes'!D$121*($AQ358-1)/'Sources &amp; Notes'!D$119</f>
        <v>3.5427089939939411</v>
      </c>
      <c r="M358" s="30">
        <f>$H358*'Sources &amp; Notes'!E$120*('Sources &amp; Notes'!E$119-$AQ358)/'Sources &amp; Notes'!E$119+$H358*'Sources &amp; Notes'!E$121*$AQ358/'Sources &amp; Notes'!E$119</f>
        <v>0.15324077800076569</v>
      </c>
      <c r="N358" s="30">
        <f>$H358*'Sources &amp; Notes'!F$120*('Sources &amp; Notes'!F$119-$AQ358)/'Sources &amp; Notes'!F$119+$H358*'Sources &amp; Notes'!F$121*$AQ358/'Sources &amp; Notes'!F$119</f>
        <v>2.5290021899896424</v>
      </c>
      <c r="O358" s="29">
        <v>0.34170447210889843</v>
      </c>
      <c r="P358" s="29"/>
      <c r="Q358" s="29"/>
      <c r="R358" s="29"/>
      <c r="S358" s="29">
        <v>0.37176099647440464</v>
      </c>
      <c r="T358" s="29">
        <v>0.58519847995036578</v>
      </c>
      <c r="U358" s="29">
        <v>0.57479870700543478</v>
      </c>
      <c r="V358" s="30">
        <f>$H358*'Sources &amp; Notes'!H$120*('Sources &amp; Notes'!H$119-$AQ358)/'Sources &amp; Notes'!H$119+$H358*'Sources &amp; Notes'!H$121*$AQ358/'Sources &amp; Notes'!H$119</f>
        <v>1.6883907911957856</v>
      </c>
      <c r="W358" s="30">
        <f>$H358*'Sources &amp; Notes'!I$120*('Sources &amp; Notes'!I$119-$AQ358)/'Sources &amp; Notes'!I$119+$H358*'Sources &amp; Notes'!I$121*$AQ358/'Sources &amp; Notes'!I$119</f>
        <v>5.5694786698370464</v>
      </c>
      <c r="X358" s="30">
        <f>$H358*'Sources &amp; Notes'!J$120*('Sources &amp; Notes'!J$119-$AQ358)/'Sources &amp; Notes'!J$119+$H358*'Sources &amp; Notes'!J$121*$AQ358/'Sources &amp; Notes'!J$119</f>
        <v>1.2645010949948212</v>
      </c>
      <c r="Y358" s="30">
        <f>$H358*'Sources &amp; Notes'!K$120*('Sources &amp; Notes'!K$119-$AQ358)/'Sources &amp; Notes'!K$119+$H358*'Sources &amp; Notes'!K$121*$AQ358/'Sources &amp; Notes'!K$119</f>
        <v>2.5290021899896424</v>
      </c>
      <c r="Z358" s="29"/>
      <c r="AA358" s="29"/>
      <c r="AB358" s="29">
        <f t="shared" si="18"/>
        <v>1.3637551877888736</v>
      </c>
      <c r="AC358" s="29">
        <f t="shared" si="19"/>
        <v>0.62272856433409696</v>
      </c>
      <c r="AG358">
        <f t="shared" si="17"/>
        <v>0.85337321286840651</v>
      </c>
      <c r="AL358">
        <f t="shared" si="16"/>
        <v>0.61753502303517371</v>
      </c>
      <c r="AQ358">
        <v>51</v>
      </c>
    </row>
    <row r="359" spans="1:43" ht="15.75" x14ac:dyDescent="0.25">
      <c r="A359" s="29">
        <v>1672</v>
      </c>
      <c r="B359" s="29"/>
      <c r="C359" s="29">
        <v>3.5641379310344825</v>
      </c>
      <c r="D359" s="29"/>
      <c r="E359" s="29">
        <v>8.4700000000000006</v>
      </c>
      <c r="F359" s="29"/>
      <c r="G359" s="29">
        <v>3.5641379310344825</v>
      </c>
      <c r="H359" s="29">
        <v>0.80198258903335218</v>
      </c>
      <c r="I359" s="29">
        <v>0.75928947368421051</v>
      </c>
      <c r="J359" s="30">
        <f>$H359*'Sources &amp; Notes'!C$120*('Sources &amp; Notes'!C$119-$AQ359)/'Sources &amp; Notes'!C$119+$H359*'Sources &amp; Notes'!C$121*$AQ359/'Sources &amp; Notes'!C$119</f>
        <v>2.200747893746978</v>
      </c>
      <c r="K359" s="29"/>
      <c r="L359" s="30">
        <f>$H359*'Sources &amp; Notes'!D$120*('Sources &amp; Notes'!D$119-$AQ359-1)/'Sources &amp; Notes'!D$119+$H359*'Sources &amp; Notes'!D$121*($AQ359-1)/'Sources &amp; Notes'!D$119</f>
        <v>3.0531096728411553</v>
      </c>
      <c r="M359" s="30">
        <f>$H359*'Sources &amp; Notes'!E$120*('Sources &amp; Notes'!E$119-$AQ359)/'Sources &amp; Notes'!E$119+$H359*'Sources &amp; Notes'!E$121*$AQ359/'Sources &amp; Notes'!E$119</f>
        <v>0.13144968409932009</v>
      </c>
      <c r="N359" s="30">
        <f>$H359*'Sources &amp; Notes'!F$120*('Sources &amp; Notes'!F$119-$AQ359)/'Sources &amp; Notes'!F$119+$H359*'Sources &amp; Notes'!F$121*$AQ359/'Sources &amp; Notes'!F$119</f>
        <v>2.1817906990123008</v>
      </c>
      <c r="O359" s="29">
        <v>0.32992155927755712</v>
      </c>
      <c r="P359" s="29"/>
      <c r="Q359" s="29"/>
      <c r="R359" s="29"/>
      <c r="S359" s="29">
        <v>0.37176305388779696</v>
      </c>
      <c r="T359" s="29">
        <v>0.69959818279780583</v>
      </c>
      <c r="U359" s="29">
        <v>0.66597367432353827</v>
      </c>
      <c r="V359" s="30">
        <f>$H359*'Sources &amp; Notes'!H$120*('Sources &amp; Notes'!H$119-$AQ359)/'Sources &amp; Notes'!H$119+$H359*'Sources &amp; Notes'!H$121*$AQ359/'Sources &amp; Notes'!H$119</f>
        <v>1.4552945460085964</v>
      </c>
      <c r="W359" s="30">
        <f>$H359*'Sources &amp; Notes'!I$120*('Sources &amp; Notes'!I$119-$AQ359)/'Sources &amp; Notes'!I$119+$H359*'Sources &amp; Notes'!I$121*$AQ359/'Sources &amp; Notes'!I$119</f>
        <v>4.8305225241518652</v>
      </c>
      <c r="X359" s="30">
        <f>$H359*'Sources &amp; Notes'!J$120*('Sources &amp; Notes'!J$119-$AQ359)/'Sources &amp; Notes'!J$119+$H359*'Sources &amp; Notes'!J$121*$AQ359/'Sources &amp; Notes'!J$119</f>
        <v>1.0908953495061504</v>
      </c>
      <c r="Y359" s="30">
        <f>$H359*'Sources &amp; Notes'!K$120*('Sources &amp; Notes'!K$119-$AQ359)/'Sources &amp; Notes'!K$119+$H359*'Sources &amp; Notes'!K$121*$AQ359/'Sources &amp; Notes'!K$119</f>
        <v>2.1817906990123008</v>
      </c>
      <c r="Z359" s="29"/>
      <c r="AA359" s="29"/>
      <c r="AB359" s="29">
        <f t="shared" si="18"/>
        <v>1.2564377295914033</v>
      </c>
      <c r="AC359" s="29">
        <f t="shared" si="19"/>
        <v>0.58135523041792059</v>
      </c>
      <c r="AG359">
        <f t="shared" si="17"/>
        <v>0.94676553340066816</v>
      </c>
      <c r="AL359">
        <f t="shared" si="16"/>
        <v>0.8304091428297109</v>
      </c>
      <c r="AQ359">
        <v>52</v>
      </c>
    </row>
    <row r="360" spans="1:43" ht="15.75" x14ac:dyDescent="0.25">
      <c r="A360" s="29">
        <v>1673</v>
      </c>
      <c r="B360" s="29"/>
      <c r="C360" s="29"/>
      <c r="D360" s="29"/>
      <c r="E360" s="29">
        <v>8.4700000000000006</v>
      </c>
      <c r="F360" s="29"/>
      <c r="G360" s="29">
        <v>3.8</v>
      </c>
      <c r="H360" s="29">
        <v>0.54338496325607688</v>
      </c>
      <c r="I360" s="29">
        <v>0.44820175438596493</v>
      </c>
      <c r="J360" s="30">
        <f>$H360*'Sources &amp; Notes'!C$120*('Sources &amp; Notes'!C$119-$AQ360)/'Sources &amp; Notes'!C$119+$H360*'Sources &amp; Notes'!C$121*$AQ360/'Sources &amp; Notes'!C$119</f>
        <v>1.4925599548011466</v>
      </c>
      <c r="K360" s="29"/>
      <c r="L360" s="30">
        <f>$H360*'Sources &amp; Notes'!D$120*('Sources &amp; Notes'!D$119-$AQ360-1)/'Sources &amp; Notes'!D$119+$H360*'Sources &amp; Notes'!D$121*($AQ360-1)/'Sources &amp; Notes'!D$119</f>
        <v>2.0690988288098433</v>
      </c>
      <c r="M360" s="30">
        <f>$H360*'Sources &amp; Notes'!E$120*('Sources &amp; Notes'!E$119-$AQ360)/'Sources &amp; Notes'!E$119+$H360*'Sources &amp; Notes'!E$121*$AQ360/'Sources &amp; Notes'!E$119</f>
        <v>8.8668241514597929E-2</v>
      </c>
      <c r="N360" s="30">
        <f>$H360*'Sources &amp; Notes'!F$120*('Sources &amp; Notes'!F$119-$AQ360)/'Sources &amp; Notes'!F$119+$H360*'Sources &amp; Notes'!F$121*$AQ360/'Sources &amp; Notes'!F$119</f>
        <v>1.4801583815971098</v>
      </c>
      <c r="O360" s="29">
        <v>0.32992155927755712</v>
      </c>
      <c r="P360" s="29"/>
      <c r="Q360" s="29"/>
      <c r="R360" s="29"/>
      <c r="S360" s="29">
        <v>0.30153347485775145</v>
      </c>
      <c r="T360" s="29">
        <v>0.45131311343110919</v>
      </c>
      <c r="U360" s="29">
        <v>0.72147148051716647</v>
      </c>
      <c r="V360" s="30">
        <f>$H360*'Sources &amp; Notes'!H$120*('Sources &amp; Notes'!H$119-$AQ360)/'Sources &amp; Notes'!H$119+$H360*'Sources &amp; Notes'!H$121*$AQ360/'Sources &amp; Notes'!H$119</f>
        <v>0.98641732207691679</v>
      </c>
      <c r="W360" s="30">
        <f>$H360*'Sources &amp; Notes'!I$120*('Sources &amp; Notes'!I$119-$AQ360)/'Sources &amp; Notes'!I$119+$H360*'Sources &amp; Notes'!I$121*$AQ360/'Sources &amp; Notes'!I$119</f>
        <v>3.2944792575073629</v>
      </c>
      <c r="X360" s="30">
        <f>$H360*'Sources &amp; Notes'!J$120*('Sources &amp; Notes'!J$119-$AQ360)/'Sources &amp; Notes'!J$119+$H360*'Sources &amp; Notes'!J$121*$AQ360/'Sources &amp; Notes'!J$119</f>
        <v>0.74007919079855489</v>
      </c>
      <c r="Y360" s="30">
        <f>$H360*'Sources &amp; Notes'!K$120*('Sources &amp; Notes'!K$119-$AQ360)/'Sources &amp; Notes'!K$119+$H360*'Sources &amp; Notes'!K$121*$AQ360/'Sources &amp; Notes'!K$119</f>
        <v>1.4801583815971098</v>
      </c>
      <c r="Z360" s="29"/>
      <c r="AA360" s="29"/>
      <c r="AB360" s="29">
        <f t="shared" si="18"/>
        <v>0.95331482386841238</v>
      </c>
      <c r="AC360" s="29">
        <f t="shared" si="19"/>
        <v>0.41383673697243423</v>
      </c>
      <c r="AG360">
        <f t="shared" si="17"/>
        <v>0.82483282514894385</v>
      </c>
      <c r="AL360">
        <f t="shared" si="16"/>
        <v>1.3277354533220016</v>
      </c>
      <c r="AQ360">
        <v>53</v>
      </c>
    </row>
    <row r="361" spans="1:43" ht="15.75" x14ac:dyDescent="0.25">
      <c r="A361" s="29">
        <v>1674</v>
      </c>
      <c r="B361" s="29"/>
      <c r="C361" s="29">
        <v>4.0533333333333328</v>
      </c>
      <c r="D361" s="29"/>
      <c r="E361" s="29">
        <v>8.4700000000000006</v>
      </c>
      <c r="F361" s="29"/>
      <c r="G361" s="29">
        <v>4.0533333333333328</v>
      </c>
      <c r="H361" s="29">
        <v>0.51610229508196714</v>
      </c>
      <c r="I361" s="29">
        <v>0.41828947368421054</v>
      </c>
      <c r="J361" s="30">
        <f>$H361*'Sources &amp; Notes'!C$120*('Sources &amp; Notes'!C$119-$AQ361)/'Sources &amp; Notes'!C$119+$H361*'Sources &amp; Notes'!C$121*$AQ361/'Sources &amp; Notes'!C$119</f>
        <v>1.4189868475183309</v>
      </c>
      <c r="K361" s="29"/>
      <c r="L361" s="30">
        <f>$H361*'Sources &amp; Notes'!D$120*('Sources &amp; Notes'!D$119-$AQ361-1)/'Sources &amp; Notes'!D$119+$H361*'Sources &amp; Notes'!D$121*($AQ361-1)/'Sources &amp; Notes'!D$119</f>
        <v>1.965647059259066</v>
      </c>
      <c r="M361" s="30">
        <f>$H361*'Sources &amp; Notes'!E$120*('Sources &amp; Notes'!E$119-$AQ361)/'Sources &amp; Notes'!E$119+$H361*'Sources &amp; Notes'!E$121*$AQ361/'Sources &amp; Notes'!E$119</f>
        <v>8.3840428605599704E-2</v>
      </c>
      <c r="N361" s="30">
        <f>$H361*'Sources &amp; Notes'!F$120*('Sources &amp; Notes'!F$119-$AQ361)/'Sources &amp; Notes'!F$119+$H361*'Sources &amp; Notes'!F$121*$AQ361/'Sources &amp; Notes'!F$119</f>
        <v>1.4076286167517402</v>
      </c>
      <c r="O361" s="29">
        <v>0.31892417396830519</v>
      </c>
      <c r="P361" s="29"/>
      <c r="Q361" s="29"/>
      <c r="R361" s="29"/>
      <c r="S361" s="29">
        <v>0.29421551860267725</v>
      </c>
      <c r="T361" s="29">
        <v>0.4714273468987909</v>
      </c>
      <c r="U361" s="29">
        <v>0.64377455184608701</v>
      </c>
      <c r="V361" s="30">
        <f>$H361*'Sources &amp; Notes'!H$120*('Sources &amp; Notes'!H$119-$AQ361)/'Sources &amp; Notes'!H$119+$H361*'Sources &amp; Notes'!H$121*$AQ361/'Sources &amp; Notes'!H$119</f>
        <v>0.93725099875632767</v>
      </c>
      <c r="W361" s="30">
        <f>$H361*'Sources &amp; Notes'!I$120*('Sources &amp; Notes'!I$119-$AQ361)/'Sources &amp; Notes'!I$119+$H361*'Sources &amp; Notes'!I$121*$AQ361/'Sources &amp; Notes'!I$119</f>
        <v>3.1495344308329773</v>
      </c>
      <c r="X361" s="30">
        <f>$H361*'Sources &amp; Notes'!J$120*('Sources &amp; Notes'!J$119-$AQ361)/'Sources &amp; Notes'!J$119+$H361*'Sources &amp; Notes'!J$121*$AQ361/'Sources &amp; Notes'!J$119</f>
        <v>0.70381430837587011</v>
      </c>
      <c r="Y361" s="30">
        <f>$H361*'Sources &amp; Notes'!K$120*('Sources &amp; Notes'!K$119-$AQ361)/'Sources &amp; Notes'!K$119+$H361*'Sources &amp; Notes'!K$121*$AQ361/'Sources &amp; Notes'!K$119</f>
        <v>1.4076286167517402</v>
      </c>
      <c r="Z361" s="29"/>
      <c r="AA361" s="29"/>
      <c r="AB361" s="29">
        <f t="shared" si="18"/>
        <v>0.88772592290047025</v>
      </c>
      <c r="AC361" s="29">
        <f t="shared" si="19"/>
        <v>0.39697596893974452</v>
      </c>
      <c r="AG361">
        <f t="shared" si="17"/>
        <v>0.81047784067260931</v>
      </c>
      <c r="AL361">
        <f t="shared" si="16"/>
        <v>1.2473778124622426</v>
      </c>
      <c r="AQ361">
        <v>54</v>
      </c>
    </row>
    <row r="362" spans="1:43" ht="15.75" x14ac:dyDescent="0.25">
      <c r="A362" s="29">
        <v>1675</v>
      </c>
      <c r="B362" s="29"/>
      <c r="C362" s="29"/>
      <c r="D362" s="29"/>
      <c r="E362" s="29">
        <v>8.31</v>
      </c>
      <c r="F362" s="29"/>
      <c r="G362" s="29">
        <v>3.9</v>
      </c>
      <c r="H362" s="29">
        <v>0.57583912568306006</v>
      </c>
      <c r="I362" s="29">
        <v>0.51950877192982459</v>
      </c>
      <c r="J362" s="30">
        <f>$H362*'Sources &amp; Notes'!C$120*('Sources &amp; Notes'!C$119-$AQ362)/'Sources &amp; Notes'!C$119+$H362*'Sources &amp; Notes'!C$121*$AQ362/'Sources &amp; Notes'!C$119</f>
        <v>1.58475363810782</v>
      </c>
      <c r="K362" s="29"/>
      <c r="L362" s="30">
        <f>$H362*'Sources &amp; Notes'!D$120*('Sources &amp; Notes'!D$119-$AQ362-1)/'Sources &amp; Notes'!D$119+$H362*'Sources &amp; Notes'!D$121*($AQ362-1)/'Sources &amp; Notes'!D$119</f>
        <v>2.1936484584837652</v>
      </c>
      <c r="M362" s="30">
        <f>$H362*'Sources &amp; Notes'!E$120*('Sources &amp; Notes'!E$119-$AQ362)/'Sources &amp; Notes'!E$119+$H362*'Sources &amp; Notes'!E$121*$AQ362/'Sources &amp; Notes'!E$119</f>
        <v>9.3125230276695822E-2</v>
      </c>
      <c r="N362" s="30">
        <f>$H362*'Sources &amp; Notes'!F$120*('Sources &amp; Notes'!F$119-$AQ362)/'Sources &amp; Notes'!F$119+$H362*'Sources &amp; Notes'!F$121*$AQ362/'Sources &amp; Notes'!F$119</f>
        <v>1.5725501030978533</v>
      </c>
      <c r="O362" s="29">
        <v>0.35157606662732338</v>
      </c>
      <c r="P362" s="29"/>
      <c r="Q362" s="29"/>
      <c r="R362" s="29"/>
      <c r="S362" s="29">
        <v>0.40483455149465541</v>
      </c>
      <c r="T362" s="29">
        <v>0.64742688974100615</v>
      </c>
      <c r="U362" s="29">
        <v>0.65718652167621383</v>
      </c>
      <c r="V362" s="30">
        <f>$H362*'Sources &amp; Notes'!H$120*('Sources &amp; Notes'!H$119-$AQ362)/'Sources &amp; Notes'!H$119+$H362*'Sources &amp; Notes'!H$121*$AQ362/'Sources &amp; Notes'!H$119</f>
        <v>1.0461363070119254</v>
      </c>
      <c r="W362" s="30">
        <f>$H362*'Sources &amp; Notes'!I$120*('Sources &amp; Notes'!I$119-$AQ362)/'Sources &amp; Notes'!I$119+$H362*'Sources &amp; Notes'!I$121*$AQ362/'Sources &amp; Notes'!I$119</f>
        <v>3.5369165142304979</v>
      </c>
      <c r="X362" s="30">
        <f>$H362*'Sources &amp; Notes'!J$120*('Sources &amp; Notes'!J$119-$AQ362)/'Sources &amp; Notes'!J$119+$H362*'Sources &amp; Notes'!J$121*$AQ362/'Sources &amp; Notes'!J$119</f>
        <v>0.78627505154892663</v>
      </c>
      <c r="Y362" s="30">
        <f>$H362*'Sources &amp; Notes'!K$120*('Sources &amp; Notes'!K$119-$AQ362)/'Sources &amp; Notes'!K$119+$H362*'Sources &amp; Notes'!K$121*$AQ362/'Sources &amp; Notes'!K$119</f>
        <v>1.5725501030978533</v>
      </c>
      <c r="Z362" s="29"/>
      <c r="AA362" s="29"/>
      <c r="AB362" s="29">
        <f t="shared" si="18"/>
        <v>0.97330720151851535</v>
      </c>
      <c r="AC362" s="29">
        <f t="shared" si="19"/>
        <v>0.49941222158226789</v>
      </c>
      <c r="AG362">
        <f t="shared" si="17"/>
        <v>0.90217692539315308</v>
      </c>
      <c r="AL362">
        <f t="shared" si="16"/>
        <v>1.1412675734679534</v>
      </c>
      <c r="AQ362">
        <v>55</v>
      </c>
    </row>
    <row r="363" spans="1:43" ht="15.75" x14ac:dyDescent="0.25">
      <c r="A363" s="29">
        <v>1676</v>
      </c>
      <c r="B363" s="29"/>
      <c r="C363" s="29"/>
      <c r="D363" s="29"/>
      <c r="E363" s="29">
        <v>8.31</v>
      </c>
      <c r="F363" s="29"/>
      <c r="G363" s="29">
        <v>3.9</v>
      </c>
      <c r="H363" s="29">
        <v>0.99672131147540988</v>
      </c>
      <c r="I363" s="29">
        <v>0.61802631578947365</v>
      </c>
      <c r="J363" s="30">
        <f>$H363*'Sources &amp; Notes'!C$120*('Sources &amp; Notes'!C$119-$AQ363)/'Sources &amp; Notes'!C$119+$H363*'Sources &amp; Notes'!C$121*$AQ363/'Sources &amp; Notes'!C$119</f>
        <v>2.7456927549050745</v>
      </c>
      <c r="K363" s="29"/>
      <c r="L363" s="30">
        <f>$H363*'Sources &amp; Notes'!D$120*('Sources &amp; Notes'!D$119-$AQ363-1)/'Sources &amp; Notes'!D$119+$H363*'Sources &amp; Notes'!D$121*($AQ363-1)/'Sources &amp; Notes'!D$119</f>
        <v>3.7978315246434731</v>
      </c>
      <c r="M363" s="30">
        <f>$H363*'Sources &amp; Notes'!E$120*('Sources &amp; Notes'!E$119-$AQ363)/'Sources &amp; Notes'!E$119+$H363*'Sources &amp; Notes'!E$121*$AQ363/'Sources &amp; Notes'!E$119</f>
        <v>0.16046473956015736</v>
      </c>
      <c r="N363" s="30">
        <f>$H363*'Sources &amp; Notes'!F$120*('Sources &amp; Notes'!F$119-$AQ363)/'Sources &amp; Notes'!F$119+$H363*'Sources &amp; Notes'!F$121*$AQ363/'Sources &amp; Notes'!F$119</f>
        <v>2.725382055137914</v>
      </c>
      <c r="O363" s="29">
        <v>0.32960256246311576</v>
      </c>
      <c r="P363" s="29"/>
      <c r="Q363" s="29"/>
      <c r="R363" s="29"/>
      <c r="S363" s="29">
        <v>0.49045106859334647</v>
      </c>
      <c r="T363" s="29">
        <v>0.66376970443349748</v>
      </c>
      <c r="U363" s="29">
        <v>0.60353864235570653</v>
      </c>
      <c r="V363" s="30">
        <f>$H363*'Sources &amp; Notes'!H$120*('Sources &amp; Notes'!H$119-$AQ363)/'Sources &amp; Notes'!H$119+$H363*'Sources &amp; Notes'!H$121*$AQ363/'Sources &amp; Notes'!H$119</f>
        <v>1.8114559123990277</v>
      </c>
      <c r="W363" s="30">
        <f>$H363*'Sources &amp; Notes'!I$120*('Sources &amp; Notes'!I$119-$AQ363)/'Sources &amp; Notes'!I$119+$H363*'Sources &amp; Notes'!I$121*$AQ363/'Sources &amp; Notes'!I$119</f>
        <v>6.1615836378308568</v>
      </c>
      <c r="X363" s="30">
        <f>$H363*'Sources &amp; Notes'!J$120*('Sources &amp; Notes'!J$119-$AQ363)/'Sources &amp; Notes'!J$119+$H363*'Sources &amp; Notes'!J$121*$AQ363/'Sources &amp; Notes'!J$119</f>
        <v>1.362691027568957</v>
      </c>
      <c r="Y363" s="30">
        <f>$H363*'Sources &amp; Notes'!K$120*('Sources &amp; Notes'!K$119-$AQ363)/'Sources &amp; Notes'!K$119+$H363*'Sources &amp; Notes'!K$121*$AQ363/'Sources &amp; Notes'!K$119</f>
        <v>2.725382055137914</v>
      </c>
      <c r="Z363" s="29"/>
      <c r="AA363" s="29"/>
      <c r="AB363" s="29">
        <f t="shared" si="18"/>
        <v>1.4259167151298258</v>
      </c>
      <c r="AC363" s="29">
        <f t="shared" si="19"/>
        <v>0.68815288598346103</v>
      </c>
      <c r="AG363">
        <f t="shared" si="17"/>
        <v>0.62005929709141272</v>
      </c>
      <c r="AL363">
        <f t="shared" si="16"/>
        <v>0.60552396683713972</v>
      </c>
      <c r="AQ363">
        <v>56</v>
      </c>
    </row>
    <row r="364" spans="1:43" ht="15.75" x14ac:dyDescent="0.25">
      <c r="A364" s="29">
        <v>1677</v>
      </c>
      <c r="B364" s="29"/>
      <c r="C364" s="29"/>
      <c r="D364" s="29"/>
      <c r="E364" s="29">
        <v>8.31</v>
      </c>
      <c r="F364" s="29"/>
      <c r="G364" s="29">
        <v>3.9</v>
      </c>
      <c r="H364" s="29">
        <v>0.66898688524590166</v>
      </c>
      <c r="I364" s="29">
        <v>0.79634210526315785</v>
      </c>
      <c r="J364" s="30">
        <f>$H364*'Sources &amp; Notes'!C$120*('Sources &amp; Notes'!C$119-$AQ364)/'Sources &amp; Notes'!C$119+$H364*'Sources &amp; Notes'!C$121*$AQ364/'Sources &amp; Notes'!C$119</f>
        <v>1.8446458630816713</v>
      </c>
      <c r="K364" s="29"/>
      <c r="L364" s="30">
        <f>$H364*'Sources &amp; Notes'!D$120*('Sources &amp; Notes'!D$119-$AQ364-1)/'Sources &amp; Notes'!D$119+$H364*'Sources &amp; Notes'!D$121*($AQ364-1)/'Sources &amp; Notes'!D$119</f>
        <v>2.5496209737000459</v>
      </c>
      <c r="M364" s="30">
        <f>$H364*'Sources &amp; Notes'!E$120*('Sources &amp; Notes'!E$119-$AQ364)/'Sources &amp; Notes'!E$119+$H364*'Sources &amp; Notes'!E$121*$AQ364/'Sources &amp; Notes'!E$119</f>
        <v>0.10721468358715661</v>
      </c>
      <c r="N364" s="30">
        <f>$H364*'Sources &amp; Notes'!F$120*('Sources &amp; Notes'!F$119-$AQ364)/'Sources &amp; Notes'!F$119+$H364*'Sources &amp; Notes'!F$121*$AQ364/'Sources &amp; Notes'!F$119</f>
        <v>1.8315588667936991</v>
      </c>
      <c r="O364" s="29">
        <v>0.32960256246311576</v>
      </c>
      <c r="P364" s="29"/>
      <c r="Q364" s="29"/>
      <c r="R364" s="29"/>
      <c r="S364" s="29">
        <v>0.37949566899630643</v>
      </c>
      <c r="T364" s="29">
        <v>0.67194111177974325</v>
      </c>
      <c r="U364" s="29">
        <v>0.60353864235570653</v>
      </c>
      <c r="V364" s="30">
        <f>$H364*'Sources &amp; Notes'!H$120*('Sources &amp; Notes'!H$119-$AQ364)/'Sources &amp; Notes'!H$119+$H364*'Sources &amp; Notes'!H$121*$AQ364/'Sources &amp; Notes'!H$119</f>
        <v>1.2162937733285808</v>
      </c>
      <c r="W364" s="30">
        <f>$H364*'Sources &amp; Notes'!I$120*('Sources &amp; Notes'!I$119-$AQ364)/'Sources &amp; Notes'!I$119+$H364*'Sources &amp; Notes'!I$121*$AQ364/'Sources &amp; Notes'!I$119</f>
        <v>4.162107567494143</v>
      </c>
      <c r="X364" s="30">
        <f>$H364*'Sources &amp; Notes'!J$120*('Sources &amp; Notes'!J$119-$AQ364)/'Sources &amp; Notes'!J$119+$H364*'Sources &amp; Notes'!J$121*$AQ364/'Sources &amp; Notes'!J$119</f>
        <v>0.91577943339684953</v>
      </c>
      <c r="Y364" s="30">
        <f>$H364*'Sources &amp; Notes'!K$120*('Sources &amp; Notes'!K$119-$AQ364)/'Sources &amp; Notes'!K$119+$H364*'Sources &amp; Notes'!K$121*$AQ364/'Sources &amp; Notes'!K$119</f>
        <v>1.8315588667936991</v>
      </c>
      <c r="Z364" s="29"/>
      <c r="AA364" s="29"/>
      <c r="AB364" s="29">
        <f t="shared" si="18"/>
        <v>1.0934537012591958</v>
      </c>
      <c r="AC364" s="29">
        <f t="shared" si="19"/>
        <v>0.55714393194326906</v>
      </c>
      <c r="AG364">
        <f t="shared" si="17"/>
        <v>1.1903702790383459</v>
      </c>
      <c r="AL364">
        <f t="shared" si="16"/>
        <v>0.90216812267382773</v>
      </c>
      <c r="AQ364">
        <v>57</v>
      </c>
    </row>
    <row r="365" spans="1:43" ht="15.75" x14ac:dyDescent="0.25">
      <c r="A365" s="29">
        <v>1678</v>
      </c>
      <c r="B365" s="29"/>
      <c r="C365" s="29">
        <v>3.8</v>
      </c>
      <c r="D365" s="29"/>
      <c r="E365" s="29">
        <v>8.31</v>
      </c>
      <c r="F365" s="29"/>
      <c r="G365" s="29">
        <v>3.8</v>
      </c>
      <c r="H365" s="29">
        <v>1.2459016393442623</v>
      </c>
      <c r="I365" s="29">
        <v>1.2537105263157895</v>
      </c>
      <c r="J365" s="30">
        <f>$H365*'Sources &amp; Notes'!C$120*('Sources &amp; Notes'!C$119-$AQ365)/'Sources &amp; Notes'!C$119+$H365*'Sources &amp; Notes'!C$121*$AQ365/'Sources &amp; Notes'!C$119</f>
        <v>3.4387132325737833</v>
      </c>
      <c r="K365" s="29"/>
      <c r="L365" s="30">
        <f>$H365*'Sources &amp; Notes'!D$120*('Sources &amp; Notes'!D$119-$AQ365-1)/'Sources &amp; Notes'!D$119+$H365*'Sources &amp; Notes'!D$121*($AQ365-1)/'Sources &amp; Notes'!D$119</f>
        <v>4.7493898891022459</v>
      </c>
      <c r="M365" s="30">
        <f>$H365*'Sources &amp; Notes'!E$120*('Sources &amp; Notes'!E$119-$AQ365)/'Sources &amp; Notes'!E$119+$H365*'Sources &amp; Notes'!E$121*$AQ365/'Sources &amp; Notes'!E$119</f>
        <v>0.19876606721441492</v>
      </c>
      <c r="N365" s="30">
        <f>$H365*'Sources &amp; Notes'!F$120*('Sources &amp; Notes'!F$119-$AQ365)/'Sources &amp; Notes'!F$119+$H365*'Sources &amp; Notes'!F$121*$AQ365/'Sources &amp; Notes'!F$119</f>
        <v>3.4153559278415484</v>
      </c>
      <c r="O365" s="29">
        <v>0.32960256246311576</v>
      </c>
      <c r="P365" s="29"/>
      <c r="Q365" s="29"/>
      <c r="R365" s="29"/>
      <c r="S365" s="29">
        <v>0.54212657358772876</v>
      </c>
      <c r="T365" s="29">
        <v>0.78822652401477833</v>
      </c>
      <c r="U365" s="29">
        <v>0.67898097265016988</v>
      </c>
      <c r="V365" s="30">
        <f>$H365*'Sources &amp; Notes'!H$120*('Sources &amp; Notes'!H$119-$AQ365)/'Sources &amp; Notes'!H$119+$H365*'Sources &amp; Notes'!H$121*$AQ365/'Sources &amp; Notes'!H$119</f>
        <v>2.2660601200369479</v>
      </c>
      <c r="W365" s="30">
        <f>$H365*'Sources &amp; Notes'!I$120*('Sources &amp; Notes'!I$119-$AQ365)/'Sources &amp; Notes'!I$119+$H365*'Sources &amp; Notes'!I$121*$AQ365/'Sources &amp; Notes'!I$119</f>
        <v>7.8007956365987283</v>
      </c>
      <c r="X365" s="30">
        <f>$H365*'Sources &amp; Notes'!J$120*('Sources &amp; Notes'!J$119-$AQ365)/'Sources &amp; Notes'!J$119+$H365*'Sources &amp; Notes'!J$121*$AQ365/'Sources &amp; Notes'!J$119</f>
        <v>1.7076779639207742</v>
      </c>
      <c r="Y365" s="30">
        <f>$H365*'Sources &amp; Notes'!K$120*('Sources &amp; Notes'!K$119-$AQ365)/'Sources &amp; Notes'!K$119+$H365*'Sources &amp; Notes'!K$121*$AQ365/'Sources &amp; Notes'!K$119</f>
        <v>3.4153559278415484</v>
      </c>
      <c r="Z365" s="29"/>
      <c r="AA365" s="29"/>
      <c r="AB365" s="29">
        <f t="shared" si="18"/>
        <v>1.8217536069534954</v>
      </c>
      <c r="AC365" s="29">
        <f t="shared" si="19"/>
        <v>0.8983425052286742</v>
      </c>
      <c r="AG365">
        <f t="shared" si="17"/>
        <v>1.0062676592797783</v>
      </c>
      <c r="AL365">
        <f t="shared" si="16"/>
        <v>0.54497157015342579</v>
      </c>
      <c r="AQ365">
        <v>58</v>
      </c>
    </row>
    <row r="366" spans="1:43" ht="15.75" x14ac:dyDescent="0.25">
      <c r="A366" s="29">
        <v>1679</v>
      </c>
      <c r="B366" s="29"/>
      <c r="C366" s="29"/>
      <c r="D366" s="29"/>
      <c r="E366" s="29">
        <v>8.31</v>
      </c>
      <c r="F366" s="29"/>
      <c r="G366" s="29">
        <v>3.9</v>
      </c>
      <c r="H366" s="29">
        <v>0.8305803278688525</v>
      </c>
      <c r="I366" s="29">
        <v>0.87807017543859645</v>
      </c>
      <c r="J366" s="30">
        <f>$H366*'Sources &amp; Notes'!C$120*('Sources &amp; Notes'!C$119-$AQ366)/'Sources &amp; Notes'!C$119+$H366*'Sources &amp; Notes'!C$121*$AQ366/'Sources &amp; Notes'!C$119</f>
        <v>2.2946172178320516</v>
      </c>
      <c r="K366" s="29"/>
      <c r="L366" s="30">
        <f>$H366*'Sources &amp; Notes'!D$120*('Sources &amp; Notes'!D$119-$AQ366-1)/'Sources &amp; Notes'!D$119+$H366*'Sources &amp; Notes'!D$121*($AQ366-1)/'Sources &amp; Notes'!D$119</f>
        <v>3.1668809131652864</v>
      </c>
      <c r="M366" s="30">
        <f>$H366*'Sources &amp; Notes'!E$120*('Sources &amp; Notes'!E$119-$AQ366)/'Sources &amp; Notes'!E$119+$H366*'Sources &amp; Notes'!E$121*$AQ366/'Sources &amp; Notes'!E$119</f>
        <v>0.13190246142037274</v>
      </c>
      <c r="N366" s="30">
        <f>$H366*'Sources &amp; Notes'!F$120*('Sources &amp; Notes'!F$119-$AQ366)/'Sources &amp; Notes'!F$119+$H366*'Sources &amp; Notes'!F$121*$AQ366/'Sources &amp; Notes'!F$119</f>
        <v>2.2797230770322958</v>
      </c>
      <c r="O366" s="29">
        <v>0.32960256246311576</v>
      </c>
      <c r="P366" s="29"/>
      <c r="Q366" s="29"/>
      <c r="R366" s="29"/>
      <c r="S366" s="29">
        <v>0.43369475318865791</v>
      </c>
      <c r="T366" s="29">
        <v>0.75868374360912083</v>
      </c>
      <c r="U366" s="29">
        <v>0.62868608578719443</v>
      </c>
      <c r="V366" s="30">
        <f>$H366*'Sources &amp; Notes'!H$120*('Sources &amp; Notes'!H$119-$AQ366)/'Sources &amp; Notes'!H$119+$H366*'Sources &amp; Notes'!H$121*$AQ366/'Sources &amp; Notes'!H$119</f>
        <v>1.5112490410334396</v>
      </c>
      <c r="W366" s="30">
        <f>$H366*'Sources &amp; Notes'!I$120*('Sources &amp; Notes'!I$119-$AQ366)/'Sources &amp; Notes'!I$119+$H366*'Sources &amp; Notes'!I$121*$AQ366/'Sources &amp; Notes'!I$119</f>
        <v>5.23333828410785</v>
      </c>
      <c r="X366" s="30">
        <f>$H366*'Sources &amp; Notes'!J$120*('Sources &amp; Notes'!J$119-$AQ366)/'Sources &amp; Notes'!J$119+$H366*'Sources &amp; Notes'!J$121*$AQ366/'Sources &amp; Notes'!J$119</f>
        <v>1.1398615385161479</v>
      </c>
      <c r="Y366" s="30">
        <f>$H366*'Sources &amp; Notes'!K$120*('Sources &amp; Notes'!K$119-$AQ366)/'Sources &amp; Notes'!K$119+$H366*'Sources &amp; Notes'!K$121*$AQ366/'Sources &amp; Notes'!K$119</f>
        <v>2.2797230770322958</v>
      </c>
      <c r="Z366" s="29"/>
      <c r="AA366" s="29"/>
      <c r="AB366" s="29">
        <f t="shared" si="18"/>
        <v>1.2934460264505125</v>
      </c>
      <c r="AC366" s="29">
        <f t="shared" si="19"/>
        <v>0.65112594257782053</v>
      </c>
      <c r="AG366">
        <f t="shared" si="17"/>
        <v>1.0571767064259707</v>
      </c>
      <c r="AL366">
        <f t="shared" si="16"/>
        <v>0.75692388164346591</v>
      </c>
      <c r="AQ366">
        <v>59</v>
      </c>
    </row>
    <row r="367" spans="1:43" ht="15.75" x14ac:dyDescent="0.25">
      <c r="A367" s="29">
        <v>1680</v>
      </c>
      <c r="B367" s="29"/>
      <c r="C367" s="29"/>
      <c r="D367" s="29"/>
      <c r="E367" s="29">
        <v>8.24</v>
      </c>
      <c r="F367" s="29"/>
      <c r="G367" s="29">
        <v>3.9</v>
      </c>
      <c r="H367" s="29">
        <v>0.74754098360655752</v>
      </c>
      <c r="I367" s="29">
        <v>0.63896491228070174</v>
      </c>
      <c r="J367" s="30">
        <f>$H367*'Sources &amp; Notes'!C$120*('Sources &amp; Notes'!C$119-$AQ367)/'Sources &amp; Notes'!C$119+$H367*'Sources &amp; Notes'!C$121*$AQ367/'Sources &amp; Notes'!C$119</f>
        <v>2.0671863129097345</v>
      </c>
      <c r="K367" s="29"/>
      <c r="L367" s="30">
        <f>$H367*'Sources &amp; Notes'!D$120*('Sources &amp; Notes'!D$119-$AQ367-1)/'Sources &amp; Notes'!D$119+$H367*'Sources &amp; Notes'!D$121*($AQ367-1)/'Sources &amp; Notes'!D$119</f>
        <v>2.8508942234400907</v>
      </c>
      <c r="M367" s="30">
        <f>$H367*'Sources &amp; Notes'!E$120*('Sources &amp; Notes'!E$119-$AQ367)/'Sources &amp; Notes'!E$119+$H367*'Sources &amp; Notes'!E$121*$AQ367/'Sources &amp; Notes'!E$119</f>
        <v>0.11817072598717991</v>
      </c>
      <c r="N367" s="30">
        <f>$H367*'Sources &amp; Notes'!F$120*('Sources &amp; Notes'!F$119-$AQ367)/'Sources &amp; Notes'!F$119+$H367*'Sources &amp; Notes'!F$121*$AQ367/'Sources &amp; Notes'!F$119</f>
        <v>2.0543905720564233</v>
      </c>
      <c r="O367" s="29">
        <v>0.27852767784302318</v>
      </c>
      <c r="P367" s="29"/>
      <c r="Q367" s="29"/>
      <c r="R367" s="29"/>
      <c r="S367" s="29">
        <v>0.50824366273849575</v>
      </c>
      <c r="T367" s="29">
        <v>0.65999828565830709</v>
      </c>
      <c r="U367" s="29">
        <v>0.5280963120612433</v>
      </c>
      <c r="V367" s="30">
        <f>$H367*'Sources &amp; Notes'!H$120*('Sources &amp; Notes'!H$119-$AQ367)/'Sources &amp; Notes'!H$119+$H367*'Sources &amp; Notes'!H$121*$AQ367/'Sources &amp; Notes'!H$119</f>
        <v>1.360680209745067</v>
      </c>
      <c r="W367" s="30">
        <f>$H367*'Sources &amp; Notes'!I$120*('Sources &amp; Notes'!I$119-$AQ367)/'Sources &amp; Notes'!I$119+$H367*'Sources &amp; Notes'!I$121*$AQ367/'Sources &amp; Notes'!I$119</f>
        <v>4.7397670355453316</v>
      </c>
      <c r="X367" s="30">
        <f>$H367*'Sources &amp; Notes'!J$120*('Sources &amp; Notes'!J$119-$AQ367)/'Sources &amp; Notes'!J$119+$H367*'Sources &amp; Notes'!J$121*$AQ367/'Sources &amp; Notes'!J$119</f>
        <v>1.0271952860282116</v>
      </c>
      <c r="Y367" s="30">
        <f>$H367*'Sources &amp; Notes'!K$120*('Sources &amp; Notes'!K$119-$AQ367)/'Sources &amp; Notes'!K$119+$H367*'Sources &amp; Notes'!K$121*$AQ367/'Sources &amp; Notes'!K$119</f>
        <v>2.0543905720564233</v>
      </c>
      <c r="Z367" s="29"/>
      <c r="AA367" s="29"/>
      <c r="AB367" s="29">
        <f t="shared" si="18"/>
        <v>1.1276082547624515</v>
      </c>
      <c r="AC367" s="29">
        <f t="shared" si="19"/>
        <v>0.63405246556959804</v>
      </c>
      <c r="AG367">
        <f t="shared" si="17"/>
        <v>0.85475569405971052</v>
      </c>
      <c r="AL367">
        <f t="shared" si="16"/>
        <v>0.70644462797666308</v>
      </c>
      <c r="AQ367">
        <v>60</v>
      </c>
    </row>
    <row r="368" spans="1:43" ht="15.75" x14ac:dyDescent="0.25">
      <c r="A368" s="29">
        <v>1681</v>
      </c>
      <c r="B368" s="29"/>
      <c r="C368" s="29">
        <v>3.9899999999999998</v>
      </c>
      <c r="D368" s="29"/>
      <c r="E368" s="29">
        <v>8.24</v>
      </c>
      <c r="F368" s="29"/>
      <c r="G368" s="29">
        <v>3.99</v>
      </c>
      <c r="H368" s="29">
        <v>0.7163934426229509</v>
      </c>
      <c r="I368" s="29">
        <v>0.58367543859649118</v>
      </c>
      <c r="J368" s="30">
        <f>$H368*'Sources &amp; Notes'!C$120*('Sources &amp; Notes'!C$119-$AQ368)/'Sources &amp; Notes'!C$119+$H368*'Sources &amp; Notes'!C$121*$AQ368/'Sources &amp; Notes'!C$119</f>
        <v>1.9829502704427804</v>
      </c>
      <c r="K368" s="29"/>
      <c r="L368" s="30">
        <f>$H368*'Sources &amp; Notes'!D$120*('Sources &amp; Notes'!D$119-$AQ368-1)/'Sources &amp; Notes'!D$119+$H368*'Sources &amp; Notes'!D$121*($AQ368-1)/'Sources &amp; Notes'!D$119</f>
        <v>2.7327108530782338</v>
      </c>
      <c r="M368" s="30">
        <f>$H368*'Sources &amp; Notes'!E$120*('Sources &amp; Notes'!E$119-$AQ368)/'Sources &amp; Notes'!E$119+$H368*'Sources &amp; Notes'!E$121*$AQ368/'Sources &amp; Notes'!E$119</f>
        <v>0.11272517428242682</v>
      </c>
      <c r="N368" s="30">
        <f>$H368*'Sources &amp; Notes'!F$120*('Sources &amp; Notes'!F$119-$AQ368)/'Sources &amp; Notes'!F$119+$H368*'Sources &amp; Notes'!F$121*$AQ368/'Sources &amp; Notes'!F$119</f>
        <v>1.9712716180766632</v>
      </c>
      <c r="O368" s="29">
        <v>0.27852767784302318</v>
      </c>
      <c r="P368" s="29"/>
      <c r="Q368" s="29"/>
      <c r="R368" s="29"/>
      <c r="S368" s="29">
        <v>0.50150196523512336</v>
      </c>
      <c r="T368" s="29">
        <v>0.70211246198126587</v>
      </c>
      <c r="U368" s="29">
        <v>0.60856813104200413</v>
      </c>
      <c r="V368" s="30">
        <f>$H368*'Sources &amp; Notes'!H$120*('Sources &amp; Notes'!H$119-$AQ368)/'Sources &amp; Notes'!H$119+$H368*'Sources &amp; Notes'!H$121*$AQ368/'Sources &amp; Notes'!H$119</f>
        <v>1.304485516997911</v>
      </c>
      <c r="W368" s="30">
        <f>$H368*'Sources &amp; Notes'!I$120*('Sources &amp; Notes'!I$119-$AQ368)/'Sources &amp; Notes'!I$119+$H368*'Sources &amp; Notes'!I$121*$AQ368/'Sources &amp; Notes'!I$119</f>
        <v>4.5706863680742797</v>
      </c>
      <c r="X368" s="30">
        <f>$H368*'Sources &amp; Notes'!J$120*('Sources &amp; Notes'!J$119-$AQ368)/'Sources &amp; Notes'!J$119+$H368*'Sources &amp; Notes'!J$121*$AQ368/'Sources &amp; Notes'!J$119</f>
        <v>0.98563580903833159</v>
      </c>
      <c r="Y368" s="30">
        <f>$H368*'Sources &amp; Notes'!K$120*('Sources &amp; Notes'!K$119-$AQ368)/'Sources &amp; Notes'!K$119+$H368*'Sources &amp; Notes'!K$121*$AQ368/'Sources &amp; Notes'!K$119</f>
        <v>1.9712716180766632</v>
      </c>
      <c r="Z368" s="29"/>
      <c r="AA368" s="29"/>
      <c r="AB368" s="29">
        <f t="shared" si="18"/>
        <v>1.119174415992003</v>
      </c>
      <c r="AC368" s="29">
        <f t="shared" si="19"/>
        <v>0.61220980146576409</v>
      </c>
      <c r="AG368">
        <f t="shared" si="17"/>
        <v>0.81474145891043381</v>
      </c>
      <c r="AL368">
        <f t="shared" si="16"/>
        <v>0.84948869550485695</v>
      </c>
      <c r="AQ368">
        <v>61</v>
      </c>
    </row>
    <row r="369" spans="1:43" ht="15.75" x14ac:dyDescent="0.25">
      <c r="A369" s="29">
        <v>1682</v>
      </c>
      <c r="B369" s="29"/>
      <c r="C369" s="29"/>
      <c r="D369" s="29"/>
      <c r="E369" s="29">
        <v>8.24</v>
      </c>
      <c r="F369" s="29"/>
      <c r="G369" s="29">
        <v>3.99</v>
      </c>
      <c r="H369" s="29">
        <v>0.70922950819672137</v>
      </c>
      <c r="I369" s="29">
        <v>0.49654385964912279</v>
      </c>
      <c r="J369" s="30">
        <f>$H369*'Sources &amp; Notes'!C$120*('Sources &amp; Notes'!C$119-$AQ369)/'Sources &amp; Notes'!C$119+$H369*'Sources &amp; Notes'!C$121*$AQ369/'Sources &amp; Notes'!C$119</f>
        <v>1.9649985211035947</v>
      </c>
      <c r="K369" s="29"/>
      <c r="L369" s="30">
        <f>$H369*'Sources &amp; Notes'!D$120*('Sources &amp; Notes'!D$119-$AQ369-1)/'Sources &amp; Notes'!D$119+$H369*'Sources &amp; Notes'!D$121*($AQ369-1)/'Sources &amp; Notes'!D$119</f>
        <v>2.7059815946061176</v>
      </c>
      <c r="M369" s="30">
        <f>$H369*'Sources &amp; Notes'!E$120*('Sources &amp; Notes'!E$119-$AQ369)/'Sources &amp; Notes'!E$119+$H369*'Sources &amp; Notes'!E$121*$AQ369/'Sources &amp; Notes'!E$119</f>
        <v>0.11108136879886814</v>
      </c>
      <c r="N369" s="30">
        <f>$H369*'Sources &amp; Notes'!F$120*('Sources &amp; Notes'!F$119-$AQ369)/'Sources &amp; Notes'!F$119+$H369*'Sources &amp; Notes'!F$121*$AQ369/'Sources &amp; Notes'!F$119</f>
        <v>1.9540147485532613</v>
      </c>
      <c r="O369" s="29">
        <v>0.27852767784302318</v>
      </c>
      <c r="P369" s="29"/>
      <c r="Q369" s="29"/>
      <c r="R369" s="29"/>
      <c r="S369" s="29">
        <v>0.32529308649488503</v>
      </c>
      <c r="T369" s="29">
        <v>0.64114119178235573</v>
      </c>
      <c r="U369" s="29">
        <v>0.5280963120612433</v>
      </c>
      <c r="V369" s="30">
        <f>$H369*'Sources &amp; Notes'!H$120*('Sources &amp; Notes'!H$119-$AQ369)/'Sources &amp; Notes'!H$119+$H369*'Sources &amp; Notes'!H$121*$AQ369/'Sources &amp; Notes'!H$119</f>
        <v>1.2919359746602317</v>
      </c>
      <c r="W369" s="30">
        <f>$H369*'Sources &amp; Notes'!I$120*('Sources &amp; Notes'!I$119-$AQ369)/'Sources &amp; Notes'!I$119+$H369*'Sources &amp; Notes'!I$121*$AQ369/'Sources &amp; Notes'!I$119</f>
        <v>4.5531050338134396</v>
      </c>
      <c r="X369" s="30">
        <f>$H369*'Sources &amp; Notes'!J$120*('Sources &amp; Notes'!J$119-$AQ369)/'Sources &amp; Notes'!J$119+$H369*'Sources &amp; Notes'!J$121*$AQ369/'Sources &amp; Notes'!J$119</f>
        <v>0.97700737427663065</v>
      </c>
      <c r="Y369" s="30">
        <f>$H369*'Sources &amp; Notes'!K$120*('Sources &amp; Notes'!K$119-$AQ369)/'Sources &amp; Notes'!K$119+$H369*'Sources &amp; Notes'!K$121*$AQ369/'Sources &amp; Notes'!K$119</f>
        <v>1.9540147485532613</v>
      </c>
      <c r="Z369" s="29"/>
      <c r="AA369" s="29"/>
      <c r="AB369" s="29">
        <f t="shared" si="18"/>
        <v>1.0663464908381666</v>
      </c>
      <c r="AC369" s="29">
        <f t="shared" si="19"/>
        <v>0.48718078107388851</v>
      </c>
      <c r="AG369">
        <f t="shared" si="17"/>
        <v>0.70011731591883331</v>
      </c>
      <c r="AL369">
        <f t="shared" si="16"/>
        <v>0.74460566848660148</v>
      </c>
      <c r="AQ369">
        <v>62</v>
      </c>
    </row>
    <row r="370" spans="1:43" ht="15.75" x14ac:dyDescent="0.25">
      <c r="A370" s="29">
        <v>1683</v>
      </c>
      <c r="B370" s="29"/>
      <c r="C370" s="29">
        <v>3.9899999999999998</v>
      </c>
      <c r="D370" s="29"/>
      <c r="E370" s="29">
        <v>8.24</v>
      </c>
      <c r="F370" s="29"/>
      <c r="G370" s="29">
        <v>3.99</v>
      </c>
      <c r="H370" s="29">
        <v>0.75794426229508194</v>
      </c>
      <c r="I370" s="29">
        <v>0.49384210526315786</v>
      </c>
      <c r="J370" s="30">
        <f>$H370*'Sources &amp; Notes'!C$120*('Sources &amp; Notes'!C$119-$AQ370)/'Sources &amp; Notes'!C$119+$H370*'Sources &amp; Notes'!C$121*$AQ370/'Sources &amp; Notes'!C$119</f>
        <v>2.1019748468565949</v>
      </c>
      <c r="K370" s="29"/>
      <c r="L370" s="30">
        <f>$H370*'Sources &amp; Notes'!D$120*('Sources &amp; Notes'!D$119-$AQ370-1)/'Sources &amp; Notes'!D$119+$H370*'Sources &amp; Notes'!D$121*($AQ370-1)/'Sources &amp; Notes'!D$119</f>
        <v>2.8924859115710513</v>
      </c>
      <c r="M370" s="30">
        <f>$H370*'Sources &amp; Notes'!E$120*('Sources &amp; Notes'!E$119-$AQ370)/'Sources &amp; Notes'!E$119+$H370*'Sources &amp; Notes'!E$121*$AQ370/'Sources &amp; Notes'!E$119</f>
        <v>0.11815916599141969</v>
      </c>
      <c r="N370" s="30">
        <f>$H370*'Sources &amp; Notes'!F$120*('Sources &amp; Notes'!F$119-$AQ370)/'Sources &amp; Notes'!F$119+$H370*'Sources &amp; Notes'!F$121*$AQ370/'Sources &amp; Notes'!F$119</f>
        <v>2.0908544340735782</v>
      </c>
      <c r="O370" s="29">
        <v>0.27852767784302318</v>
      </c>
      <c r="P370" s="29"/>
      <c r="Q370" s="29"/>
      <c r="R370" s="29"/>
      <c r="S370" s="29">
        <v>0.23039243170720317</v>
      </c>
      <c r="T370" s="29">
        <v>0.54622715260673249</v>
      </c>
      <c r="U370" s="29">
        <v>0.55324375549273097</v>
      </c>
      <c r="V370" s="30">
        <f>$H370*'Sources &amp; Notes'!H$120*('Sources &amp; Notes'!H$119-$AQ370)/'Sources &amp; Notes'!H$119+$H370*'Sources &amp; Notes'!H$121*$AQ370/'Sources &amp; Notes'!H$119</f>
        <v>1.3812043456233314</v>
      </c>
      <c r="W370" s="30">
        <f>$H370*'Sources &amp; Notes'!I$120*('Sources &amp; Notes'!I$119-$AQ370)/'Sources &amp; Notes'!I$119+$H370*'Sources &amp; Notes'!I$121*$AQ370/'Sources &amp; Notes'!I$119</f>
        <v>4.8959009453544198</v>
      </c>
      <c r="X370" s="30">
        <f>$H370*'Sources &amp; Notes'!J$120*('Sources &amp; Notes'!J$119-$AQ370)/'Sources &amp; Notes'!J$119+$H370*'Sources &amp; Notes'!J$121*$AQ370/'Sources &amp; Notes'!J$119</f>
        <v>1.0454272170367891</v>
      </c>
      <c r="Y370" s="30">
        <f>$H370*'Sources &amp; Notes'!K$120*('Sources &amp; Notes'!K$119-$AQ370)/'Sources &amp; Notes'!K$119+$H370*'Sources &amp; Notes'!K$121*$AQ370/'Sources &amp; Notes'!K$119</f>
        <v>2.0908544340735782</v>
      </c>
      <c r="Z370" s="29"/>
      <c r="AA370" s="29"/>
      <c r="AB370" s="29">
        <f t="shared" si="18"/>
        <v>1.1303249592692679</v>
      </c>
      <c r="AC370" s="29">
        <f t="shared" si="19"/>
        <v>0.44253277255897239</v>
      </c>
      <c r="AG370">
        <f t="shared" si="17"/>
        <v>0.65155464567775279</v>
      </c>
      <c r="AL370">
        <f t="shared" si="16"/>
        <v>0.72992670175705188</v>
      </c>
      <c r="AQ370">
        <v>63</v>
      </c>
    </row>
    <row r="371" spans="1:43" ht="15.75" x14ac:dyDescent="0.25">
      <c r="A371" s="29">
        <v>1684</v>
      </c>
      <c r="B371" s="29"/>
      <c r="C371" s="29">
        <v>4.75</v>
      </c>
      <c r="D371" s="29"/>
      <c r="E371" s="29">
        <v>8.24</v>
      </c>
      <c r="F371" s="29"/>
      <c r="G371" s="29">
        <v>4.75</v>
      </c>
      <c r="H371" s="29">
        <v>0.68524590163934429</v>
      </c>
      <c r="I371" s="29">
        <v>0.45669298245614032</v>
      </c>
      <c r="J371" s="30">
        <f>$H371*'Sources &amp; Notes'!C$120*('Sources &amp; Notes'!C$119-$AQ371)/'Sources &amp; Notes'!C$119+$H371*'Sources &amp; Notes'!C$121*$AQ371/'Sources &amp; Notes'!C$119</f>
        <v>1.9021778046706075</v>
      </c>
      <c r="K371" s="29"/>
      <c r="L371" s="30">
        <f>$H371*'Sources &amp; Notes'!D$120*('Sources &amp; Notes'!D$119-$AQ371-1)/'Sources &amp; Notes'!D$119+$H371*'Sources &amp; Notes'!D$121*($AQ371-1)/'Sources &amp; Notes'!D$119</f>
        <v>2.6156302364477777</v>
      </c>
      <c r="M371" s="30">
        <f>$H371*'Sources &amp; Notes'!E$120*('Sources &amp; Notes'!E$119-$AQ371)/'Sources &amp; Notes'!E$119+$H371*'Sources &amp; Notes'!E$121*$AQ371/'Sources &amp; Notes'!E$119</f>
        <v>0.10632682252888828</v>
      </c>
      <c r="N371" s="30">
        <f>$H371*'Sources &amp; Notes'!F$120*('Sources &amp; Notes'!F$119-$AQ371)/'Sources &amp; Notes'!F$119+$H371*'Sources &amp; Notes'!F$121*$AQ371/'Sources &amp; Notes'!F$119</f>
        <v>1.8926825525294599</v>
      </c>
      <c r="O371" s="29">
        <v>0.27852767784302318</v>
      </c>
      <c r="P371" s="29"/>
      <c r="Q371" s="29"/>
      <c r="R371" s="29"/>
      <c r="S371" s="29">
        <v>0.24392147346602491</v>
      </c>
      <c r="T371" s="29">
        <v>0.4349702987386177</v>
      </c>
      <c r="U371" s="29">
        <v>0.67898097265016988</v>
      </c>
      <c r="V371" s="30">
        <f>$H371*'Sources &amp; Notes'!H$120*('Sources &amp; Notes'!H$119-$AQ371)/'Sources &amp; Notes'!H$119+$H371*'Sources &amp; Notes'!H$121*$AQ371/'Sources &amp; Notes'!H$119</f>
        <v>1.2492044447582911</v>
      </c>
      <c r="W371" s="30">
        <f>$H371*'Sources &amp; Notes'!I$120*('Sources &amp; Notes'!I$119-$AQ371)/'Sources &amp; Notes'!I$119+$H371*'Sources &amp; Notes'!I$121*$AQ371/'Sources &amp; Notes'!I$119</f>
        <v>4.4534841474910598</v>
      </c>
      <c r="X371" s="30">
        <f>$H371*'Sources &amp; Notes'!J$120*('Sources &amp; Notes'!J$119-$AQ371)/'Sources &amp; Notes'!J$119+$H371*'Sources &amp; Notes'!J$121*$AQ371/'Sources &amp; Notes'!J$119</f>
        <v>0.94634127626472997</v>
      </c>
      <c r="Y371" s="30">
        <f>$H371*'Sources &amp; Notes'!K$120*('Sources &amp; Notes'!K$119-$AQ371)/'Sources &amp; Notes'!K$119+$H371*'Sources &amp; Notes'!K$121*$AQ371/'Sources &amp; Notes'!K$119</f>
        <v>1.8926825525294599</v>
      </c>
      <c r="Z371" s="29"/>
      <c r="AA371" s="29"/>
      <c r="AB371" s="29">
        <f t="shared" si="18"/>
        <v>1.0973432463626438</v>
      </c>
      <c r="AC371" s="29">
        <f t="shared" si="19"/>
        <v>0.42423484429044611</v>
      </c>
      <c r="AG371">
        <f t="shared" si="17"/>
        <v>0.66646583564173589</v>
      </c>
      <c r="AL371">
        <f t="shared" si="16"/>
        <v>0.99085740027895597</v>
      </c>
      <c r="AQ371">
        <v>64</v>
      </c>
    </row>
    <row r="372" spans="1:43" ht="15.75" x14ac:dyDescent="0.25">
      <c r="A372" s="29">
        <v>1685</v>
      </c>
      <c r="B372" s="29"/>
      <c r="C372" s="29">
        <v>3.9899999999999998</v>
      </c>
      <c r="D372" s="29"/>
      <c r="E372" s="29">
        <v>8.34</v>
      </c>
      <c r="F372" s="29"/>
      <c r="G372" s="29">
        <v>3.99</v>
      </c>
      <c r="H372" s="29">
        <v>0.83064262295081981</v>
      </c>
      <c r="I372" s="29">
        <v>0.59911403508771932</v>
      </c>
      <c r="J372" s="30">
        <f>$H372*'Sources &amp; Notes'!C$120*('Sources &amp; Notes'!C$119-$AQ372)/'Sources &amp; Notes'!C$119+$H372*'Sources &amp; Notes'!C$121*$AQ372/'Sources &amp; Notes'!C$119</f>
        <v>2.307984556039679</v>
      </c>
      <c r="K372" s="29"/>
      <c r="L372" s="30">
        <f>$H372*'Sources &amp; Notes'!D$120*('Sources &amp; Notes'!D$119-$AQ372-1)/'Sources &amp; Notes'!D$119+$H372*'Sources &amp; Notes'!D$121*($AQ372-1)/'Sources &amp; Notes'!D$119</f>
        <v>3.1713196118159632</v>
      </c>
      <c r="M372" s="30">
        <f>$H372*'Sources &amp; Notes'!E$120*('Sources &amp; Notes'!E$119-$AQ372)/'Sources &amp; Notes'!E$119+$H372*'Sources &amp; Notes'!E$121*$AQ372/'Sources &amp; Notes'!E$119</f>
        <v>0.12828245839501545</v>
      </c>
      <c r="N372" s="30">
        <f>$H372*'Sources &amp; Notes'!F$120*('Sources &amp; Notes'!F$119-$AQ372)/'Sources &amp; Notes'!F$119+$H372*'Sources &amp; Notes'!F$121*$AQ372/'Sources &amp; Notes'!F$119</f>
        <v>2.2971516412118662</v>
      </c>
      <c r="O372" s="29">
        <v>0.31670066461835561</v>
      </c>
      <c r="P372" s="29"/>
      <c r="Q372" s="29"/>
      <c r="R372" s="29"/>
      <c r="S372" s="29">
        <v>0.29140177465733558</v>
      </c>
      <c r="T372" s="29">
        <v>0.64302690116995087</v>
      </c>
      <c r="U372" s="29">
        <v>0.75442330294463322</v>
      </c>
      <c r="V372" s="30">
        <f>$H372*'Sources &amp; Notes'!H$120*('Sources &amp; Notes'!H$119-$AQ372)/'Sources &amp; Notes'!H$119+$H372*'Sources &amp; Notes'!H$121*$AQ372/'Sources &amp; Notes'!H$119</f>
        <v>1.5148430206444607</v>
      </c>
      <c r="W372" s="30">
        <f>$H372*'Sources &amp; Notes'!I$120*('Sources &amp; Notes'!I$119-$AQ372)/'Sources &amp; Notes'!I$119+$H372*'Sources &amp; Notes'!I$121*$AQ372/'Sources &amp; Notes'!I$119</f>
        <v>5.4313728545211584</v>
      </c>
      <c r="X372" s="30">
        <f>$H372*'Sources &amp; Notes'!J$120*('Sources &amp; Notes'!J$119-$AQ372)/'Sources &amp; Notes'!J$119+$H372*'Sources &amp; Notes'!J$121*$AQ372/'Sources &amp; Notes'!J$119</f>
        <v>1.1485758206059331</v>
      </c>
      <c r="Y372" s="30">
        <f>$H372*'Sources &amp; Notes'!K$120*('Sources &amp; Notes'!K$119-$AQ372)/'Sources &amp; Notes'!K$119+$H372*'Sources &amp; Notes'!K$121*$AQ372/'Sources &amp; Notes'!K$119</f>
        <v>2.2971516412118662</v>
      </c>
      <c r="Z372" s="29"/>
      <c r="AA372" s="29"/>
      <c r="AB372" s="29">
        <f t="shared" si="18"/>
        <v>1.3090657436641924</v>
      </c>
      <c r="AC372" s="29">
        <f t="shared" si="19"/>
        <v>0.51973606037032838</v>
      </c>
      <c r="AG372">
        <f t="shared" si="17"/>
        <v>0.72126570264284562</v>
      </c>
      <c r="AL372">
        <f t="shared" si="16"/>
        <v>0.90824053822879813</v>
      </c>
      <c r="AQ372">
        <v>65</v>
      </c>
    </row>
    <row r="373" spans="1:43" ht="15.75" x14ac:dyDescent="0.25">
      <c r="A373" s="29">
        <v>1686</v>
      </c>
      <c r="B373" s="29"/>
      <c r="C373" s="29">
        <v>2.85</v>
      </c>
      <c r="D373" s="29"/>
      <c r="E373" s="29">
        <v>8.34</v>
      </c>
      <c r="F373" s="29"/>
      <c r="G373" s="29">
        <v>2.85</v>
      </c>
      <c r="H373" s="29">
        <v>0.99672131147540988</v>
      </c>
      <c r="I373" s="29">
        <v>0.56360526315789472</v>
      </c>
      <c r="J373" s="30">
        <f>$H373*'Sources &amp; Notes'!C$120*('Sources &amp; Notes'!C$119-$AQ373)/'Sources &amp; Notes'!C$119+$H373*'Sources &amp; Notes'!C$121*$AQ373/'Sources &amp; Notes'!C$119</f>
        <v>2.772081910674836</v>
      </c>
      <c r="K373" s="29"/>
      <c r="L373" s="30">
        <f>$H373*'Sources &amp; Notes'!D$120*('Sources &amp; Notes'!D$119-$AQ373-1)/'Sources &amp; Notes'!D$119+$H373*'Sources &amp; Notes'!D$121*($AQ373-1)/'Sources &amp; Notes'!D$119</f>
        <v>3.8062334578350905</v>
      </c>
      <c r="M373" s="30">
        <f>$H373*'Sources &amp; Notes'!E$120*('Sources &amp; Notes'!E$119-$AQ373)/'Sources &amp; Notes'!E$119+$H373*'Sources &amp; Notes'!E$121*$AQ373/'Sources &amp; Notes'!E$119</f>
        <v>0.15320531061703024</v>
      </c>
      <c r="N373" s="30">
        <f>$H373*'Sources &amp; Notes'!F$120*('Sources &amp; Notes'!F$119-$AQ373)/'Sources &amp; Notes'!F$119+$H373*'Sources &amp; Notes'!F$121*$AQ373/'Sources &amp; Notes'!F$119</f>
        <v>2.7598954908145394</v>
      </c>
      <c r="O373" s="29">
        <v>0.31670066461835561</v>
      </c>
      <c r="P373" s="29"/>
      <c r="Q373" s="29"/>
      <c r="R373" s="29"/>
      <c r="S373" s="29">
        <v>0.4499650560778149</v>
      </c>
      <c r="T373" s="29">
        <v>0.58016992158344527</v>
      </c>
      <c r="U373" s="29">
        <v>0.67898097265016988</v>
      </c>
      <c r="V373" s="30">
        <f>$H373*'Sources &amp; Notes'!H$120*('Sources &amp; Notes'!H$119-$AQ373)/'Sources &amp; Notes'!H$119+$H373*'Sources &amp; Notes'!H$121*$AQ373/'Sources &amp; Notes'!H$119</f>
        <v>1.818416830551681</v>
      </c>
      <c r="W373" s="30">
        <f>$H373*'Sources &amp; Notes'!I$120*('Sources &amp; Notes'!I$119-$AQ373)/'Sources &amp; Notes'!I$119+$H373*'Sources &amp; Notes'!I$121*$AQ373/'Sources &amp; Notes'!I$119</f>
        <v>6.5568479950714842</v>
      </c>
      <c r="X373" s="30">
        <f>$H373*'Sources &amp; Notes'!J$120*('Sources &amp; Notes'!J$119-$AQ373)/'Sources &amp; Notes'!J$119+$H373*'Sources &amp; Notes'!J$121*$AQ373/'Sources &amp; Notes'!J$119</f>
        <v>1.3799477454072697</v>
      </c>
      <c r="Y373" s="30">
        <f>$H373*'Sources &amp; Notes'!K$120*('Sources &amp; Notes'!K$119-$AQ373)/'Sources &amp; Notes'!K$119+$H373*'Sources &amp; Notes'!K$121*$AQ373/'Sources &amp; Notes'!K$119</f>
        <v>2.7598954908145394</v>
      </c>
      <c r="Z373" s="29"/>
      <c r="AA373" s="29"/>
      <c r="AB373" s="29">
        <f t="shared" si="18"/>
        <v>1.4564075826798404</v>
      </c>
      <c r="AC373" s="29">
        <f t="shared" si="19"/>
        <v>0.66028940389818036</v>
      </c>
      <c r="AG373">
        <f t="shared" si="17"/>
        <v>0.56545922783933511</v>
      </c>
      <c r="AL373">
        <f t="shared" si="16"/>
        <v>0.68121446269178221</v>
      </c>
      <c r="AQ373">
        <v>66</v>
      </c>
    </row>
    <row r="374" spans="1:43" ht="15.75" x14ac:dyDescent="0.25">
      <c r="A374" s="29">
        <v>1687</v>
      </c>
      <c r="B374" s="29"/>
      <c r="C374" s="29">
        <v>2.85</v>
      </c>
      <c r="D374" s="29"/>
      <c r="E374" s="29">
        <v>8.34</v>
      </c>
      <c r="F374" s="29"/>
      <c r="G374" s="29">
        <v>2.85</v>
      </c>
      <c r="H374" s="29">
        <v>0.78909180327868855</v>
      </c>
      <c r="I374" s="29">
        <v>0.42494736842105263</v>
      </c>
      <c r="J374" s="30">
        <f>$H374*'Sources &amp; Notes'!C$120*('Sources &amp; Notes'!C$119-$AQ374)/'Sources &amp; Notes'!C$119+$H374*'Sources &amp; Notes'!C$121*$AQ374/'Sources &amp; Notes'!C$119</f>
        <v>2.1967117941332313</v>
      </c>
      <c r="K374" s="29"/>
      <c r="L374" s="30">
        <f>$H374*'Sources &amp; Notes'!D$120*('Sources &amp; Notes'!D$119-$AQ374-1)/'Sources &amp; Notes'!D$119+$H374*'Sources &amp; Notes'!D$121*($AQ374-1)/'Sources &amp; Notes'!D$119</f>
        <v>3.0140126211981828</v>
      </c>
      <c r="M374" s="30">
        <f>$H374*'Sources &amp; Notes'!E$120*('Sources &amp; Notes'!E$119-$AQ374)/'Sources &amp; Notes'!E$119+$H374*'Sources &amp; Notes'!E$121*$AQ374/'Sources &amp; Notes'!E$119</f>
        <v>0.12071600943397894</v>
      </c>
      <c r="N374" s="30">
        <f>$H374*'Sources &amp; Notes'!F$120*('Sources &amp; Notes'!F$119-$AQ374)/'Sources &amp; Notes'!F$119+$H374*'Sources &amp; Notes'!F$121*$AQ374/'Sources &amp; Notes'!F$119</f>
        <v>2.1877071469449594</v>
      </c>
      <c r="O374" s="29">
        <v>0.31670066461835561</v>
      </c>
      <c r="P374" s="29"/>
      <c r="Q374" s="29"/>
      <c r="R374" s="29"/>
      <c r="S374" s="29">
        <v>0.3279917556197236</v>
      </c>
      <c r="T374" s="29">
        <v>0.542455733831542</v>
      </c>
      <c r="U374" s="29">
        <v>0.5280963120612433</v>
      </c>
      <c r="V374" s="30">
        <f>$H374*'Sources &amp; Notes'!H$120*('Sources &amp; Notes'!H$119-$AQ374)/'Sources &amp; Notes'!H$119+$H374*'Sources &amp; Notes'!H$121*$AQ374/'Sources &amp; Notes'!H$119</f>
        <v>1.440168961726382</v>
      </c>
      <c r="W374" s="30">
        <f>$H374*'Sources &amp; Notes'!I$120*('Sources &amp; Notes'!I$119-$AQ374)/'Sources &amp; Notes'!I$119+$H374*'Sources &amp; Notes'!I$121*$AQ374/'Sources &amp; Notes'!I$119</f>
        <v>5.2222671821804498</v>
      </c>
      <c r="X374" s="30">
        <f>$H374*'Sources &amp; Notes'!J$120*('Sources &amp; Notes'!J$119-$AQ374)/'Sources &amp; Notes'!J$119+$H374*'Sources &amp; Notes'!J$121*$AQ374/'Sources &amp; Notes'!J$119</f>
        <v>1.0938535734724797</v>
      </c>
      <c r="Y374" s="30">
        <f>$H374*'Sources &amp; Notes'!K$120*('Sources &amp; Notes'!K$119-$AQ374)/'Sources &amp; Notes'!K$119+$H374*'Sources &amp; Notes'!K$121*$AQ374/'Sources &amp; Notes'!K$119</f>
        <v>2.1877071469449594</v>
      </c>
      <c r="Z374" s="29"/>
      <c r="AA374" s="29"/>
      <c r="AB374" s="29">
        <f t="shared" si="18"/>
        <v>1.1466839446076842</v>
      </c>
      <c r="AC374" s="29">
        <f t="shared" si="19"/>
        <v>0.50223864869155854</v>
      </c>
      <c r="AG374">
        <f t="shared" si="17"/>
        <v>0.53852716078837692</v>
      </c>
      <c r="AL374">
        <f t="shared" si="16"/>
        <v>0.6692457200378904</v>
      </c>
      <c r="AQ374">
        <v>67</v>
      </c>
    </row>
    <row r="375" spans="1:43" ht="15.75" x14ac:dyDescent="0.25">
      <c r="A375" s="29">
        <v>1688</v>
      </c>
      <c r="B375" s="29"/>
      <c r="C375" s="29">
        <v>3.1349999999999998</v>
      </c>
      <c r="D375" s="29"/>
      <c r="E375" s="29">
        <v>8.34</v>
      </c>
      <c r="F375" s="29"/>
      <c r="G375" s="29">
        <v>3.1349999999999998</v>
      </c>
      <c r="H375" s="29">
        <v>0.68524590163934429</v>
      </c>
      <c r="I375" s="29">
        <v>0.33057894736842103</v>
      </c>
      <c r="J375" s="30">
        <f>$H375*'Sources &amp; Notes'!C$120*('Sources &amp; Notes'!C$119-$AQ375)/'Sources &amp; Notes'!C$119+$H375*'Sources &amp; Notes'!C$121*$AQ375/'Sources &amp; Notes'!C$119</f>
        <v>1.9094348225072917</v>
      </c>
      <c r="K375" s="29"/>
      <c r="L375" s="30">
        <f>$H375*'Sources &amp; Notes'!D$120*('Sources &amp; Notes'!D$119-$AQ375-1)/'Sources &amp; Notes'!D$119+$H375*'Sources &amp; Notes'!D$121*($AQ375-1)/'Sources &amp; Notes'!D$119</f>
        <v>2.6179407680754725</v>
      </c>
      <c r="M375" s="30">
        <f>$H375*'Sources &amp; Notes'!E$120*('Sources &amp; Notes'!E$119-$AQ375)/'Sources &amp; Notes'!E$119+$H375*'Sources &amp; Notes'!E$121*$AQ375/'Sources &amp; Notes'!E$119</f>
        <v>0.10433047956952832</v>
      </c>
      <c r="N375" s="30">
        <f>$H375*'Sources &amp; Notes'!F$120*('Sources &amp; Notes'!F$119-$AQ375)/'Sources &amp; Notes'!F$119+$H375*'Sources &amp; Notes'!F$121*$AQ375/'Sources &amp; Notes'!F$119</f>
        <v>1.9021737473405318</v>
      </c>
      <c r="O375" s="29">
        <v>0.31670066461835561</v>
      </c>
      <c r="P375" s="29"/>
      <c r="Q375" s="29"/>
      <c r="R375" s="29"/>
      <c r="S375" s="29">
        <v>0.2113986103372216</v>
      </c>
      <c r="T375" s="29">
        <v>0.44502741547245855</v>
      </c>
      <c r="U375" s="29">
        <v>0.42750653833529212</v>
      </c>
      <c r="V375" s="30">
        <f>$H375*'Sources &amp; Notes'!H$120*('Sources &amp; Notes'!H$119-$AQ375)/'Sources &amp; Notes'!H$119+$H375*'Sources &amp; Notes'!H$121*$AQ375/'Sources &amp; Notes'!H$119</f>
        <v>1.2511186972502708</v>
      </c>
      <c r="W375" s="30">
        <f>$H375*'Sources &amp; Notes'!I$120*('Sources &amp; Notes'!I$119-$AQ375)/'Sources &amp; Notes'!I$119+$H375*'Sources &amp; Notes'!I$121*$AQ375/'Sources &amp; Notes'!I$119</f>
        <v>4.5621818457322325</v>
      </c>
      <c r="X375" s="30">
        <f>$H375*'Sources &amp; Notes'!J$120*('Sources &amp; Notes'!J$119-$AQ375)/'Sources &amp; Notes'!J$119+$H375*'Sources &amp; Notes'!J$121*$AQ375/'Sources &amp; Notes'!J$119</f>
        <v>0.9510868736702659</v>
      </c>
      <c r="Y375" s="30">
        <f>$H375*'Sources &amp; Notes'!K$120*('Sources &amp; Notes'!K$119-$AQ375)/'Sources &amp; Notes'!K$119+$H375*'Sources &amp; Notes'!K$121*$AQ375/'Sources &amp; Notes'!K$119</f>
        <v>1.9021737473405318</v>
      </c>
      <c r="Z375" s="29"/>
      <c r="AA375" s="29"/>
      <c r="AB375" s="29">
        <f t="shared" si="18"/>
        <v>0.97802174166819056</v>
      </c>
      <c r="AC375" s="29">
        <f t="shared" si="19"/>
        <v>0.38478249694471478</v>
      </c>
      <c r="AG375">
        <f t="shared" si="17"/>
        <v>0.48242382271468137</v>
      </c>
      <c r="AL375">
        <f t="shared" si="16"/>
        <v>0.62387317795341668</v>
      </c>
      <c r="AQ375">
        <v>68</v>
      </c>
    </row>
    <row r="376" spans="1:43" ht="15.75" x14ac:dyDescent="0.25">
      <c r="A376" s="29">
        <v>1689</v>
      </c>
      <c r="B376" s="29"/>
      <c r="C376" s="29">
        <v>3.6100000000000003</v>
      </c>
      <c r="D376" s="29"/>
      <c r="E376" s="29">
        <v>8.34</v>
      </c>
      <c r="F376" s="29"/>
      <c r="G376" s="29">
        <v>3.61</v>
      </c>
      <c r="H376" s="29">
        <v>0.78909180327868855</v>
      </c>
      <c r="I376" s="29">
        <v>0.34032456140350881</v>
      </c>
      <c r="J376" s="30">
        <f>$H376*'Sources &amp; Notes'!C$120*('Sources &amp; Notes'!C$119-$AQ376)/'Sources &amp; Notes'!C$119+$H376*'Sources &amp; Notes'!C$121*$AQ376/'Sources &amp; Notes'!C$119</f>
        <v>2.200890187084926</v>
      </c>
      <c r="K376" s="29"/>
      <c r="L376" s="30">
        <f>$H376*'Sources &amp; Notes'!D$120*('Sources &amp; Notes'!D$119-$AQ376-1)/'Sources &amp; Notes'!D$119+$H376*'Sources &amp; Notes'!D$121*($AQ376-1)/'Sources &amp; Notes'!D$119</f>
        <v>3.0153429622949104</v>
      </c>
      <c r="M376" s="30">
        <f>$H376*'Sources &amp; Notes'!E$120*('Sources &amp; Notes'!E$119-$AQ376)/'Sources &amp; Notes'!E$119+$H376*'Sources &amp; Notes'!E$121*$AQ376/'Sources &amp; Notes'!E$119</f>
        <v>0.11956656960369655</v>
      </c>
      <c r="N376" s="30">
        <f>$H376*'Sources &amp; Notes'!F$120*('Sources &amp; Notes'!F$119-$AQ376)/'Sources &amp; Notes'!F$119+$H376*'Sources &amp; Notes'!F$121*$AQ376/'Sources &amp; Notes'!F$119</f>
        <v>2.1931719180664073</v>
      </c>
      <c r="O376" s="29">
        <v>0.31670066461835561</v>
      </c>
      <c r="P376" s="29"/>
      <c r="Q376" s="29"/>
      <c r="R376" s="29"/>
      <c r="S376" s="29">
        <v>0.26835689096159204</v>
      </c>
      <c r="T376" s="29">
        <v>0.5334843285632862</v>
      </c>
      <c r="U376" s="29">
        <v>0.4526539817667799</v>
      </c>
      <c r="V376" s="30">
        <f>$H376*'Sources &amp; Notes'!H$120*('Sources &amp; Notes'!H$119-$AQ376)/'Sources &amp; Notes'!H$119+$H376*'Sources &amp; Notes'!H$121*$AQ376/'Sources &amp; Notes'!H$119</f>
        <v>1.4412711361043777</v>
      </c>
      <c r="W376" s="30">
        <f>$H376*'Sources &amp; Notes'!I$120*('Sources &amp; Notes'!I$119-$AQ376)/'Sources &amp; Notes'!I$119+$H376*'Sources &amp; Notes'!I$121*$AQ376/'Sources &amp; Notes'!I$119</f>
        <v>5.2848523523450384</v>
      </c>
      <c r="X376" s="30">
        <f>$H376*'Sources &amp; Notes'!J$120*('Sources &amp; Notes'!J$119-$AQ376)/'Sources &amp; Notes'!J$119+$H376*'Sources &amp; Notes'!J$121*$AQ376/'Sources &amp; Notes'!J$119</f>
        <v>1.0965859590332037</v>
      </c>
      <c r="Y376" s="30">
        <f>$H376*'Sources &amp; Notes'!K$120*('Sources &amp; Notes'!K$119-$AQ376)/'Sources &amp; Notes'!K$119+$H376*'Sources &amp; Notes'!K$121*$AQ376/'Sources &amp; Notes'!K$119</f>
        <v>2.1931719180664073</v>
      </c>
      <c r="Z376" s="29"/>
      <c r="AA376" s="29"/>
      <c r="AB376" s="29">
        <f t="shared" si="18"/>
        <v>1.1047708072877356</v>
      </c>
      <c r="AC376" s="29">
        <f t="shared" si="19"/>
        <v>0.45224197807280153</v>
      </c>
      <c r="AG376">
        <f t="shared" si="17"/>
        <v>0.43128639784300765</v>
      </c>
      <c r="AL376">
        <f t="shared" si="16"/>
        <v>0.57363918860390595</v>
      </c>
      <c r="AQ376">
        <v>69</v>
      </c>
    </row>
    <row r="377" spans="1:43" ht="15.75" x14ac:dyDescent="0.25">
      <c r="A377" s="29">
        <v>1690</v>
      </c>
      <c r="B377" s="29"/>
      <c r="C377" s="29">
        <v>3.6100000000000003</v>
      </c>
      <c r="D377" s="29"/>
      <c r="E377" s="29">
        <v>8.48</v>
      </c>
      <c r="F377" s="29"/>
      <c r="G377" s="29">
        <v>3.61</v>
      </c>
      <c r="H377" s="29">
        <v>0.83064262295081981</v>
      </c>
      <c r="I377" s="29">
        <v>0.38075438596491229</v>
      </c>
      <c r="J377" s="30">
        <f>$H377*'Sources &amp; Notes'!C$120*('Sources &amp; Notes'!C$119-$AQ377)/'Sources &amp; Notes'!C$119+$H377*'Sources &amp; Notes'!C$121*$AQ377/'Sources &amp; Notes'!C$119</f>
        <v>2.3189805873844911</v>
      </c>
      <c r="K377" s="29"/>
      <c r="L377" s="30">
        <f>$H377*'Sources &amp; Notes'!D$120*('Sources &amp; Notes'!D$119-$AQ377-1)/'Sources &amp; Notes'!D$119+$H377*'Sources &amp; Notes'!D$121*($AQ377-1)/'Sources &amp; Notes'!D$119</f>
        <v>3.1748205923527455</v>
      </c>
      <c r="M377" s="30">
        <f>$H377*'Sources &amp; Notes'!E$120*('Sources &amp; Notes'!E$119-$AQ377)/'Sources &amp; Notes'!E$119+$H377*'Sources &amp; Notes'!E$121*$AQ377/'Sources &amp; Notes'!E$119</f>
        <v>0.12525754509727619</v>
      </c>
      <c r="N377" s="30">
        <f>$H377*'Sources &amp; Notes'!F$120*('Sources &amp; Notes'!F$119-$AQ377)/'Sources &amp; Notes'!F$119+$H377*'Sources &amp; Notes'!F$121*$AQ377/'Sources &amp; Notes'!F$119</f>
        <v>2.3115329584403699</v>
      </c>
      <c r="O377" s="29">
        <v>0.34431046614918659</v>
      </c>
      <c r="P377" s="29"/>
      <c r="Q377" s="29"/>
      <c r="R377" s="29"/>
      <c r="S377" s="29">
        <v>0.25480713318873993</v>
      </c>
      <c r="T377" s="29">
        <v>0.57531279134266999</v>
      </c>
      <c r="U377" s="29">
        <v>0.60353864235570653</v>
      </c>
      <c r="V377" s="30">
        <f>$H377*'Sources &amp; Notes'!H$120*('Sources &amp; Notes'!H$119-$AQ377)/'Sources &amp; Notes'!H$119+$H377*'Sources &amp; Notes'!H$121*$AQ377/'Sources &amp; Notes'!H$119</f>
        <v>1.5177435482271944</v>
      </c>
      <c r="W377" s="30">
        <f>$H377*'Sources &amp; Notes'!I$120*('Sources &amp; Notes'!I$119-$AQ377)/'Sources &amp; Notes'!I$119+$H377*'Sources &amp; Notes'!I$121*$AQ377/'Sources &amp; Notes'!I$119</f>
        <v>5.5960745713788631</v>
      </c>
      <c r="X377" s="30">
        <f>$H377*'Sources &amp; Notes'!J$120*('Sources &amp; Notes'!J$119-$AQ377)/'Sources &amp; Notes'!J$119+$H377*'Sources &amp; Notes'!J$121*$AQ377/'Sources &amp; Notes'!J$119</f>
        <v>1.1557664792201849</v>
      </c>
      <c r="Y377" s="30">
        <f>$H377*'Sources &amp; Notes'!K$120*('Sources &amp; Notes'!K$119-$AQ377)/'Sources &amp; Notes'!K$119+$H377*'Sources &amp; Notes'!K$121*$AQ377/'Sources &amp; Notes'!K$119</f>
        <v>2.3115329584403699</v>
      </c>
      <c r="Z377" s="29"/>
      <c r="AA377" s="29"/>
      <c r="AB377" s="29">
        <f t="shared" si="18"/>
        <v>1.2189665221590333</v>
      </c>
      <c r="AC377" s="29">
        <f t="shared" si="19"/>
        <v>0.46323646040768218</v>
      </c>
      <c r="AG377">
        <f t="shared" si="17"/>
        <v>0.45838532173114327</v>
      </c>
      <c r="AL377">
        <f t="shared" si="16"/>
        <v>0.72659243058303846</v>
      </c>
      <c r="AQ377">
        <v>70</v>
      </c>
    </row>
    <row r="378" spans="1:43" ht="15.75" x14ac:dyDescent="0.25">
      <c r="A378" s="29">
        <v>1691</v>
      </c>
      <c r="B378" s="29"/>
      <c r="C378" s="29">
        <v>2.85</v>
      </c>
      <c r="D378" s="29"/>
      <c r="E378" s="29">
        <v>8.48</v>
      </c>
      <c r="F378" s="29"/>
      <c r="G378" s="29">
        <v>2.85</v>
      </c>
      <c r="H378" s="29">
        <v>0.86602622950819685</v>
      </c>
      <c r="I378" s="29">
        <v>0.52163157894736845</v>
      </c>
      <c r="J378" s="30">
        <f>$H378*'Sources &amp; Notes'!C$120*('Sources &amp; Notes'!C$119-$AQ378)/'Sources &amp; Notes'!C$119+$H378*'Sources &amp; Notes'!C$121*$AQ378/'Sources &amp; Notes'!C$119</f>
        <v>2.420057108997324</v>
      </c>
      <c r="K378" s="29"/>
      <c r="L378" s="30">
        <f>$H378*'Sources &amp; Notes'!D$120*('Sources &amp; Notes'!D$119-$AQ378-1)/'Sources &amp; Notes'!D$119+$H378*'Sources &amp; Notes'!D$121*($AQ378-1)/'Sources &amp; Notes'!D$119</f>
        <v>3.3107912105273991</v>
      </c>
      <c r="M378" s="30">
        <f>$H378*'Sources &amp; Notes'!E$120*('Sources &amp; Notes'!E$119-$AQ378)/'Sources &amp; Notes'!E$119+$H378*'Sources &amp; Notes'!E$121*$AQ378/'Sources &amp; Notes'!E$119</f>
        <v>0.12996249610089239</v>
      </c>
      <c r="N378" s="30">
        <f>$H378*'Sources &amp; Notes'!F$120*('Sources &amp; Notes'!F$119-$AQ378)/'Sources &amp; Notes'!F$119+$H378*'Sources &amp; Notes'!F$121*$AQ378/'Sources &amp; Notes'!F$119</f>
        <v>2.4129981252932469</v>
      </c>
      <c r="O378" s="29">
        <v>0.34431046614918659</v>
      </c>
      <c r="P378" s="29"/>
      <c r="Q378" s="29"/>
      <c r="R378" s="29"/>
      <c r="S378" s="29">
        <v>0.31847186959073337</v>
      </c>
      <c r="T378" s="29">
        <v>0.6405126219864905</v>
      </c>
      <c r="U378" s="29">
        <v>0.67898097265016988</v>
      </c>
      <c r="V378" s="30">
        <f>$H378*'Sources &amp; Notes'!H$120*('Sources &amp; Notes'!H$119-$AQ378)/'Sources &amp; Notes'!H$119+$H378*'Sources &amp; Notes'!H$121*$AQ378/'Sources &amp; Notes'!H$119</f>
        <v>1.5830010075255354</v>
      </c>
      <c r="W378" s="30">
        <f>$H378*'Sources &amp; Notes'!I$120*('Sources &amp; Notes'!I$119-$AQ378)/'Sources &amp; Notes'!I$119+$H378*'Sources &amp; Notes'!I$121*$AQ378/'Sources &amp; Notes'!I$119</f>
        <v>5.8687989609164628</v>
      </c>
      <c r="X378" s="30">
        <f>$H378*'Sources &amp; Notes'!J$120*('Sources &amp; Notes'!J$119-$AQ378)/'Sources &amp; Notes'!J$119+$H378*'Sources &amp; Notes'!J$121*$AQ378/'Sources &amp; Notes'!J$119</f>
        <v>1.2064990626466234</v>
      </c>
      <c r="Y378" s="30">
        <f>$H378*'Sources &amp; Notes'!K$120*('Sources &amp; Notes'!K$119-$AQ378)/'Sources &amp; Notes'!K$119+$H378*'Sources &amp; Notes'!K$121*$AQ378/'Sources &amp; Notes'!K$119</f>
        <v>2.4129981252932469</v>
      </c>
      <c r="Z378" s="29"/>
      <c r="AA378" s="29"/>
      <c r="AB378" s="29">
        <f t="shared" si="18"/>
        <v>1.3097186344074103</v>
      </c>
      <c r="AC378" s="29">
        <f t="shared" si="19"/>
        <v>0.53697187481134034</v>
      </c>
      <c r="AG378">
        <f t="shared" si="17"/>
        <v>0.60232769074857595</v>
      </c>
      <c r="AL378">
        <f t="shared" si="16"/>
        <v>0.78401894713483777</v>
      </c>
      <c r="AQ378">
        <v>71</v>
      </c>
    </row>
    <row r="379" spans="1:43" ht="15.75" x14ac:dyDescent="0.25">
      <c r="A379" s="29">
        <v>1692</v>
      </c>
      <c r="B379" s="29"/>
      <c r="C379" s="29">
        <v>3.4199999999999995</v>
      </c>
      <c r="D379" s="29"/>
      <c r="E379" s="29">
        <v>8.48</v>
      </c>
      <c r="F379" s="29"/>
      <c r="G379" s="29">
        <v>3.42</v>
      </c>
      <c r="H379" s="29">
        <v>0.83064262295081981</v>
      </c>
      <c r="I379" s="29">
        <v>0.49210526315789471</v>
      </c>
      <c r="J379" s="30">
        <f>$H379*'Sources &amp; Notes'!C$120*('Sources &amp; Notes'!C$119-$AQ379)/'Sources &amp; Notes'!C$119+$H379*'Sources &amp; Notes'!C$121*$AQ379/'Sources &amp; Notes'!C$119</f>
        <v>2.3233789999224164</v>
      </c>
      <c r="K379" s="29"/>
      <c r="L379" s="30">
        <f>$H379*'Sources &amp; Notes'!D$120*('Sources &amp; Notes'!D$119-$AQ379-1)/'Sources &amp; Notes'!D$119+$H379*'Sources &amp; Notes'!D$121*($AQ379-1)/'Sources &amp; Notes'!D$119</f>
        <v>3.1762209845674585</v>
      </c>
      <c r="M379" s="30">
        <f>$H379*'Sources &amp; Notes'!E$120*('Sources &amp; Notes'!E$119-$AQ379)/'Sources &amp; Notes'!E$119+$H379*'Sources &amp; Notes'!E$121*$AQ379/'Sources &amp; Notes'!E$119</f>
        <v>0.12404757977818048</v>
      </c>
      <c r="N379" s="30">
        <f>$H379*'Sources &amp; Notes'!F$120*('Sources &amp; Notes'!F$119-$AQ379)/'Sources &amp; Notes'!F$119+$H379*'Sources &amp; Notes'!F$121*$AQ379/'Sources &amp; Notes'!F$119</f>
        <v>2.3172854853317717</v>
      </c>
      <c r="O379" s="29">
        <v>0.34431046614918659</v>
      </c>
      <c r="P379" s="29"/>
      <c r="Q379" s="29"/>
      <c r="R379" s="29"/>
      <c r="S379" s="29">
        <v>0.27107141828589354</v>
      </c>
      <c r="T379" s="29">
        <v>0.62354123749813395</v>
      </c>
      <c r="U379" s="29">
        <v>0.60353864235570653</v>
      </c>
      <c r="V379" s="30">
        <f>$H379*'Sources &amp; Notes'!H$120*('Sources &amp; Notes'!H$119-$AQ379)/'Sources &amp; Notes'!H$119+$H379*'Sources &amp; Notes'!H$121*$AQ379/'Sources &amp; Notes'!H$119</f>
        <v>1.5189037592602881</v>
      </c>
      <c r="W379" s="30">
        <f>$H379*'Sources &amp; Notes'!I$120*('Sources &amp; Notes'!I$119-$AQ379)/'Sources &amp; Notes'!I$119+$H379*'Sources &amp; Notes'!I$121*$AQ379/'Sources &amp; Notes'!I$119</f>
        <v>5.661955258121945</v>
      </c>
      <c r="X379" s="30">
        <f>$H379*'Sources &amp; Notes'!J$120*('Sources &amp; Notes'!J$119-$AQ379)/'Sources &amp; Notes'!J$119+$H379*'Sources &amp; Notes'!J$121*$AQ379/'Sources &amp; Notes'!J$119</f>
        <v>1.1586427426658858</v>
      </c>
      <c r="Y379" s="30">
        <f>$H379*'Sources &amp; Notes'!K$120*('Sources &amp; Notes'!K$119-$AQ379)/'Sources &amp; Notes'!K$119+$H379*'Sources &amp; Notes'!K$121*$AQ379/'Sources &amp; Notes'!K$119</f>
        <v>2.3172854853317717</v>
      </c>
      <c r="Z379" s="29"/>
      <c r="AA379" s="29"/>
      <c r="AB379" s="29">
        <f t="shared" si="18"/>
        <v>1.2360369868477232</v>
      </c>
      <c r="AC379" s="29">
        <f t="shared" si="19"/>
        <v>0.49293473520959336</v>
      </c>
      <c r="AG379">
        <f t="shared" si="17"/>
        <v>0.59243921460436666</v>
      </c>
      <c r="AL379">
        <f t="shared" si="16"/>
        <v>0.72659243058303846</v>
      </c>
      <c r="AQ379">
        <v>72</v>
      </c>
    </row>
    <row r="380" spans="1:43" ht="15.75" x14ac:dyDescent="0.25">
      <c r="A380" s="29">
        <v>1693</v>
      </c>
      <c r="B380" s="29"/>
      <c r="C380" s="29"/>
      <c r="D380" s="29"/>
      <c r="E380" s="29">
        <v>8.48</v>
      </c>
      <c r="F380" s="29"/>
      <c r="G380" s="29">
        <v>3.5</v>
      </c>
      <c r="H380" s="29">
        <v>0.83064262295081981</v>
      </c>
      <c r="I380" s="29">
        <v>0.61696491228070172</v>
      </c>
      <c r="J380" s="30">
        <f>$H380*'Sources &amp; Notes'!C$120*('Sources &amp; Notes'!C$119-$AQ380)/'Sources &amp; Notes'!C$119+$H380*'Sources &amp; Notes'!C$121*$AQ380/'Sources &amp; Notes'!C$119</f>
        <v>2.3255782061913792</v>
      </c>
      <c r="K380" s="29"/>
      <c r="L380" s="30">
        <f>$H380*'Sources &amp; Notes'!D$120*('Sources &amp; Notes'!D$119-$AQ380-1)/'Sources &amp; Notes'!D$119+$H380*'Sources &amp; Notes'!D$121*($AQ380-1)/'Sources &amp; Notes'!D$119</f>
        <v>3.1769211806748148</v>
      </c>
      <c r="M380" s="30">
        <f>$H380*'Sources &amp; Notes'!E$120*('Sources &amp; Notes'!E$119-$AQ380)/'Sources &amp; Notes'!E$119+$H380*'Sources &amp; Notes'!E$121*$AQ380/'Sources &amp; Notes'!E$119</f>
        <v>0.12344259711863262</v>
      </c>
      <c r="N380" s="30">
        <f>$H380*'Sources &amp; Notes'!F$120*('Sources &amp; Notes'!F$119-$AQ380)/'Sources &amp; Notes'!F$119+$H380*'Sources &amp; Notes'!F$121*$AQ380/'Sources &amp; Notes'!F$119</f>
        <v>2.3201617487774726</v>
      </c>
      <c r="O380" s="29">
        <v>0.34431046614918659</v>
      </c>
      <c r="P380" s="29"/>
      <c r="Q380" s="29"/>
      <c r="R380" s="29"/>
      <c r="S380" s="29">
        <v>0.40118569906312246</v>
      </c>
      <c r="T380" s="29">
        <v>0.61851267913121366</v>
      </c>
      <c r="U380" s="29">
        <v>0.60353864235570653</v>
      </c>
      <c r="V380" s="30">
        <f>$H380*'Sources &amp; Notes'!H$120*('Sources &amp; Notes'!H$119-$AQ380)/'Sources &amp; Notes'!H$119+$H380*'Sources &amp; Notes'!H$121*$AQ380/'Sources &amp; Notes'!H$119</f>
        <v>1.5194838647768345</v>
      </c>
      <c r="W380" s="30">
        <f>$H380*'Sources &amp; Notes'!I$120*('Sources &amp; Notes'!I$119-$AQ380)/'Sources &amp; Notes'!I$119+$H380*'Sources &amp; Notes'!I$121*$AQ380/'Sources &amp; Notes'!I$119</f>
        <v>5.6948956014934859</v>
      </c>
      <c r="X380" s="30">
        <f>$H380*'Sources &amp; Notes'!J$120*('Sources &amp; Notes'!J$119-$AQ380)/'Sources &amp; Notes'!J$119+$H380*'Sources &amp; Notes'!J$121*$AQ380/'Sources &amp; Notes'!J$119</f>
        <v>1.1600808743887363</v>
      </c>
      <c r="Y380" s="30">
        <f>$H380*'Sources &amp; Notes'!K$120*('Sources &amp; Notes'!K$119-$AQ380)/'Sources &amp; Notes'!K$119+$H380*'Sources &amp; Notes'!K$121*$AQ380/'Sources &amp; Notes'!K$119</f>
        <v>2.3201617487774726</v>
      </c>
      <c r="Z380" s="29"/>
      <c r="AA380" s="29"/>
      <c r="AB380" s="29">
        <f t="shared" si="18"/>
        <v>1.2544285998697899</v>
      </c>
      <c r="AC380" s="29">
        <f t="shared" si="19"/>
        <v>0.59470773291922352</v>
      </c>
      <c r="AG380">
        <f t="shared" si="17"/>
        <v>0.74275614474123919</v>
      </c>
      <c r="AL380">
        <f t="shared" si="16"/>
        <v>0.72659243058303846</v>
      </c>
      <c r="AQ380">
        <v>73</v>
      </c>
    </row>
    <row r="381" spans="1:43" ht="15.75" x14ac:dyDescent="0.25">
      <c r="A381" s="29">
        <v>1694</v>
      </c>
      <c r="B381" s="29"/>
      <c r="C381" s="29">
        <v>3.6100000000000003</v>
      </c>
      <c r="D381" s="29"/>
      <c r="E381" s="29">
        <v>8.48</v>
      </c>
      <c r="F381" s="29"/>
      <c r="G381" s="29">
        <v>3.61</v>
      </c>
      <c r="H381" s="29">
        <v>0.99672131147540988</v>
      </c>
      <c r="I381" s="29">
        <v>0.80010526315789476</v>
      </c>
      <c r="J381" s="30">
        <f>$H381*'Sources &amp; Notes'!C$120*('Sources &amp; Notes'!C$119-$AQ381)/'Sources &amp; Notes'!C$119+$H381*'Sources &amp; Notes'!C$121*$AQ381/'Sources &amp; Notes'!C$119</f>
        <v>2.7931932352906448</v>
      </c>
      <c r="K381" s="29"/>
      <c r="L381" s="30">
        <f>$H381*'Sources &amp; Notes'!D$120*('Sources &amp; Notes'!D$119-$AQ381-1)/'Sources &amp; Notes'!D$119+$H381*'Sources &amp; Notes'!D$121*($AQ381-1)/'Sources &amp; Notes'!D$119</f>
        <v>3.8129550043883853</v>
      </c>
      <c r="M381" s="30">
        <f>$H381*'Sources &amp; Notes'!E$120*('Sources &amp; Notes'!E$119-$AQ381)/'Sources &amp; Notes'!E$119+$H381*'Sources &amp; Notes'!E$121*$AQ381/'Sources &amp; Notes'!E$119</f>
        <v>0.14739776746252856</v>
      </c>
      <c r="N381" s="30">
        <f>$H381*'Sources &amp; Notes'!F$120*('Sources &amp; Notes'!F$119-$AQ381)/'Sources &amp; Notes'!F$119+$H381*'Sources &amp; Notes'!F$121*$AQ381/'Sources &amp; Notes'!F$119</f>
        <v>2.7875062393558396</v>
      </c>
      <c r="O381" s="29">
        <v>0.34431046614918659</v>
      </c>
      <c r="P381" s="29"/>
      <c r="Q381" s="29"/>
      <c r="R381" s="29"/>
      <c r="S381" s="29">
        <v>0.40659493019079662</v>
      </c>
      <c r="T381" s="29">
        <v>0.5864556195420958</v>
      </c>
      <c r="U381" s="29">
        <v>0.82986563323909657</v>
      </c>
      <c r="V381" s="30">
        <f>$H381*'Sources &amp; Notes'!H$120*('Sources &amp; Notes'!H$119-$AQ381)/'Sources &amp; Notes'!H$119+$H381*'Sources &amp; Notes'!H$121*$AQ381/'Sources &amp; Notes'!H$119</f>
        <v>1.8239855650738039</v>
      </c>
      <c r="W381" s="30">
        <f>$H381*'Sources &amp; Notes'!I$120*('Sources &amp; Notes'!I$119-$AQ381)/'Sources &amp; Notes'!I$119+$H381*'Sources &amp; Notes'!I$121*$AQ381/'Sources &amp; Notes'!I$119</f>
        <v>6.8730594808639864</v>
      </c>
      <c r="X381" s="30">
        <f>$H381*'Sources &amp; Notes'!J$120*('Sources &amp; Notes'!J$119-$AQ381)/'Sources &amp; Notes'!J$119+$H381*'Sources &amp; Notes'!J$121*$AQ381/'Sources &amp; Notes'!J$119</f>
        <v>1.3937531196779198</v>
      </c>
      <c r="Y381" s="30">
        <f>$H381*'Sources &amp; Notes'!K$120*('Sources &amp; Notes'!K$119-$AQ381)/'Sources &amp; Notes'!K$119+$H381*'Sources &amp; Notes'!K$121*$AQ381/'Sources &amp; Notes'!K$119</f>
        <v>2.7875062393558396</v>
      </c>
      <c r="Z381" s="29"/>
      <c r="AA381" s="29"/>
      <c r="AB381" s="29">
        <f t="shared" si="18"/>
        <v>1.5579003732745842</v>
      </c>
      <c r="AC381" s="29">
        <f t="shared" si="19"/>
        <v>0.67801494874694312</v>
      </c>
      <c r="AG381">
        <f t="shared" si="17"/>
        <v>0.802737188365651</v>
      </c>
      <c r="AL381">
        <f t="shared" si="16"/>
        <v>0.83259545440106719</v>
      </c>
      <c r="AQ381">
        <v>74</v>
      </c>
    </row>
    <row r="382" spans="1:43" ht="15.75" x14ac:dyDescent="0.25">
      <c r="A382" s="29">
        <v>1695</v>
      </c>
      <c r="B382" s="29"/>
      <c r="C382" s="29"/>
      <c r="D382" s="29"/>
      <c r="E382" s="29">
        <v>8.5299999999999994</v>
      </c>
      <c r="F382" s="29"/>
      <c r="G382" s="29">
        <v>3.61</v>
      </c>
      <c r="H382" s="29">
        <v>1.0797606557377049</v>
      </c>
      <c r="I382" s="29">
        <v>0.66337719298245612</v>
      </c>
      <c r="J382" s="30">
        <f>$H382*'Sources &amp; Notes'!C$120*('Sources &amp; Notes'!C$119-$AQ382)/'Sources &amp; Notes'!C$119+$H382*'Sources &amp; Notes'!C$121*$AQ382/'Sources &amp; Notes'!C$119</f>
        <v>3.0287599169367789</v>
      </c>
      <c r="K382" s="29"/>
      <c r="L382" s="30">
        <f>$H382*'Sources &amp; Notes'!D$120*('Sources &amp; Notes'!D$119-$AQ382-1)/'Sources &amp; Notes'!D$119+$H382*'Sources &amp; Notes'!D$121*($AQ382-1)/'Sources &amp; Notes'!D$119</f>
        <v>4.1315320101165574</v>
      </c>
      <c r="M382" s="30">
        <f>$H382*'Sources &amp; Notes'!E$120*('Sources &amp; Notes'!E$119-$AQ382)/'Sources &amp; Notes'!E$119+$H382*'Sources &amp; Notes'!E$121*$AQ382/'Sources &amp; Notes'!E$119</f>
        <v>0.15889142095255532</v>
      </c>
      <c r="N382" s="30">
        <f>$H382*'Sources &amp; Notes'!F$120*('Sources &amp; Notes'!F$119-$AQ382)/'Sources &amp; Notes'!F$119+$H382*'Sources &amp; Notes'!F$121*$AQ382/'Sources &amp; Notes'!F$119</f>
        <v>3.0234792365508163</v>
      </c>
      <c r="O382" s="29">
        <v>0.43566317888484435</v>
      </c>
      <c r="P382" s="29"/>
      <c r="Q382" s="29"/>
      <c r="R382" s="29"/>
      <c r="S382" s="29">
        <v>0.54212031816081374</v>
      </c>
      <c r="T382" s="29">
        <v>0.66628398361695773</v>
      </c>
      <c r="U382" s="29">
        <v>0.9053079635335598</v>
      </c>
      <c r="V382" s="30">
        <f>$H382*'Sources &amp; Notes'!H$120*('Sources &amp; Notes'!H$119-$AQ382)/'Sources &amp; Notes'!H$119+$H382*'Sources &amp; Notes'!H$121*$AQ382/'Sources &amp; Notes'!H$119</f>
        <v>1.9767004474286394</v>
      </c>
      <c r="W382" s="30">
        <f>$H382*'Sources &amp; Notes'!I$120*('Sources &amp; Notes'!I$119-$AQ382)/'Sources &amp; Notes'!I$119+$H382*'Sources &amp; Notes'!I$121*$AQ382/'Sources &amp; Notes'!I$119</f>
        <v>7.4884907307637913</v>
      </c>
      <c r="X382" s="30">
        <f>$H382*'Sources &amp; Notes'!J$120*('Sources &amp; Notes'!J$119-$AQ382)/'Sources &amp; Notes'!J$119+$H382*'Sources &amp; Notes'!J$121*$AQ382/'Sources &amp; Notes'!J$119</f>
        <v>1.5117396182754081</v>
      </c>
      <c r="Y382" s="30">
        <f>$H382*'Sources &amp; Notes'!K$120*('Sources &amp; Notes'!K$119-$AQ382)/'Sources &amp; Notes'!K$119+$H382*'Sources &amp; Notes'!K$121*$AQ382/'Sources &amp; Notes'!K$119</f>
        <v>3.0234792365508163</v>
      </c>
      <c r="Z382" s="29"/>
      <c r="AA382" s="29"/>
      <c r="AB382" s="29">
        <f t="shared" si="18"/>
        <v>1.6620923866470669</v>
      </c>
      <c r="AC382" s="29">
        <f t="shared" si="19"/>
        <v>0.76398861776662841</v>
      </c>
      <c r="AG382">
        <f t="shared" si="17"/>
        <v>0.61437429624552231</v>
      </c>
      <c r="AL382">
        <f t="shared" si="16"/>
        <v>0.83843392396534677</v>
      </c>
      <c r="AQ382">
        <v>75</v>
      </c>
    </row>
    <row r="383" spans="1:43" ht="15.75" x14ac:dyDescent="0.25">
      <c r="A383" s="29">
        <v>1696</v>
      </c>
      <c r="B383" s="29"/>
      <c r="C383" s="29">
        <v>3.6100000000000003</v>
      </c>
      <c r="D383" s="29"/>
      <c r="E383" s="29">
        <v>8.5299999999999994</v>
      </c>
      <c r="F383" s="29"/>
      <c r="G383" s="29">
        <v>3.61</v>
      </c>
      <c r="H383" s="29">
        <v>1.2459016393442623</v>
      </c>
      <c r="I383" s="29">
        <v>0.651701754385965</v>
      </c>
      <c r="J383" s="30">
        <f>$H383*'Sources &amp; Notes'!C$120*('Sources &amp; Notes'!C$119-$AQ383)/'Sources &amp; Notes'!C$119+$H383*'Sources &amp; Notes'!C$121*$AQ383/'Sources &amp; Notes'!C$119</f>
        <v>3.4980888330557458</v>
      </c>
      <c r="K383" s="29"/>
      <c r="L383" s="30">
        <f>$H383*'Sources &amp; Notes'!D$120*('Sources &amp; Notes'!D$119-$AQ383-1)/'Sources &amp; Notes'!D$119+$H383*'Sources &amp; Notes'!D$121*($AQ383-1)/'Sources &amp; Notes'!D$119</f>
        <v>4.768294238783386</v>
      </c>
      <c r="M383" s="30">
        <f>$H383*'Sources &amp; Notes'!E$120*('Sources &amp; Notes'!E$119-$AQ383)/'Sources &amp; Notes'!E$119+$H383*'Sources &amp; Notes'!E$121*$AQ383/'Sources &amp; Notes'!E$119</f>
        <v>0.18243235209237893</v>
      </c>
      <c r="N383" s="30">
        <f>$H383*'Sources &amp; Notes'!F$120*('Sources &amp; Notes'!F$119-$AQ383)/'Sources &amp; Notes'!F$119+$H383*'Sources &amp; Notes'!F$121*$AQ383/'Sources &amp; Notes'!F$119</f>
        <v>3.4930111581139554</v>
      </c>
      <c r="O383" s="29">
        <v>0.43566317888484435</v>
      </c>
      <c r="P383" s="29"/>
      <c r="Q383" s="29"/>
      <c r="R383" s="29"/>
      <c r="S383" s="29">
        <v>0.48791391622895591</v>
      </c>
      <c r="T383" s="29">
        <v>0.73605523095797876</v>
      </c>
      <c r="U383" s="29">
        <v>0.82986563323909657</v>
      </c>
      <c r="V383" s="30">
        <f>$H383*'Sources &amp; Notes'!H$120*('Sources &amp; Notes'!H$119-$AQ383)/'Sources &amp; Notes'!H$119+$H383*'Sources &amp; Notes'!H$121*$AQ383/'Sources &amp; Notes'!H$119</f>
        <v>2.281722185880418</v>
      </c>
      <c r="W383" s="30">
        <f>$H383*'Sources &amp; Notes'!I$120*('Sources &amp; Notes'!I$119-$AQ383)/'Sources &amp; Notes'!I$119+$H383*'Sources &amp; Notes'!I$121*$AQ383/'Sources &amp; Notes'!I$119</f>
        <v>8.6901404403901434</v>
      </c>
      <c r="X383" s="30">
        <f>$H383*'Sources &amp; Notes'!J$120*('Sources &amp; Notes'!J$119-$AQ383)/'Sources &amp; Notes'!J$119+$H383*'Sources &amp; Notes'!J$121*$AQ383/'Sources &amp; Notes'!J$119</f>
        <v>1.7465055790569777</v>
      </c>
      <c r="Y383" s="30">
        <f>$H383*'Sources &amp; Notes'!K$120*('Sources &amp; Notes'!K$119-$AQ383)/'Sources &amp; Notes'!K$119+$H383*'Sources &amp; Notes'!K$121*$AQ383/'Sources &amp; Notes'!K$119</f>
        <v>3.4930111581139554</v>
      </c>
      <c r="Z383" s="29"/>
      <c r="AA383" s="29"/>
      <c r="AB383" s="29">
        <f t="shared" si="18"/>
        <v>1.8142860579314435</v>
      </c>
      <c r="AC383" s="29">
        <f t="shared" si="19"/>
        <v>0.77828909725358553</v>
      </c>
      <c r="AG383">
        <f t="shared" si="17"/>
        <v>0.52307640812557721</v>
      </c>
      <c r="AL383">
        <f t="shared" si="16"/>
        <v>0.66607636352085375</v>
      </c>
      <c r="AQ383">
        <v>76</v>
      </c>
    </row>
    <row r="384" spans="1:43" ht="15.75" x14ac:dyDescent="0.25">
      <c r="A384" s="29">
        <v>1697</v>
      </c>
      <c r="B384" s="29"/>
      <c r="C384" s="29">
        <v>3.6100000000000003</v>
      </c>
      <c r="D384" s="29"/>
      <c r="E384" s="29">
        <v>8.5299999999999994</v>
      </c>
      <c r="F384" s="29"/>
      <c r="G384" s="29">
        <v>3.61</v>
      </c>
      <c r="H384" s="29">
        <v>1.1628000000000001</v>
      </c>
      <c r="I384" s="29">
        <v>0.68055263157894741</v>
      </c>
      <c r="J384" s="30">
        <f>$H384*'Sources &amp; Notes'!C$120*('Sources &amp; Notes'!C$119-$AQ384)/'Sources &amp; Notes'!C$119+$H384*'Sources &amp; Notes'!C$121*$AQ384/'Sources &amp; Notes'!C$119</f>
        <v>3.2678449327759176</v>
      </c>
      <c r="K384" s="29"/>
      <c r="L384" s="30">
        <f>$H384*'Sources &amp; Notes'!D$120*('Sources &amp; Notes'!D$119-$AQ384-1)/'Sources &amp; Notes'!D$119+$H384*'Sources &amp; Notes'!D$121*($AQ384-1)/'Sources &amp; Notes'!D$119</f>
        <v>4.4512292035875012</v>
      </c>
      <c r="M384" s="30">
        <f>$H384*'Sources &amp; Notes'!E$120*('Sources &amp; Notes'!E$119-$AQ384)/'Sources &amp; Notes'!E$119+$H384*'Sources &amp; Notes'!E$121*$AQ384/'Sources &amp; Notes'!E$119</f>
        <v>0.16941721107873969</v>
      </c>
      <c r="N384" s="30">
        <f>$H384*'Sources &amp; Notes'!F$120*('Sources &amp; Notes'!F$119-$AQ384)/'Sources &amp; Notes'!F$119+$H384*'Sources &amp; Notes'!F$121*$AQ384/'Sources &amp; Notes'!F$119</f>
        <v>3.2640537375573797</v>
      </c>
      <c r="O384" s="29">
        <v>0.43566317888484435</v>
      </c>
      <c r="P384" s="29"/>
      <c r="Q384" s="29"/>
      <c r="R384" s="29"/>
      <c r="S384" s="29">
        <v>0.48790346055733408</v>
      </c>
      <c r="T384" s="29">
        <v>0.73919807993730402</v>
      </c>
      <c r="U384" s="29">
        <v>0.75442330294463322</v>
      </c>
      <c r="V384" s="30">
        <f>$H384*'Sources &amp; Notes'!H$120*('Sources &amp; Notes'!H$119-$AQ384)/'Sources &amp; Notes'!H$119+$H384*'Sources &amp; Notes'!H$121*$AQ384/'Sources &amp; Notes'!H$119</f>
        <v>2.1303433941961787</v>
      </c>
      <c r="W384" s="30">
        <f>$H384*'Sources &amp; Notes'!I$120*('Sources &amp; Notes'!I$119-$AQ384)/'Sources &amp; Notes'!I$119+$H384*'Sources &amp; Notes'!I$121*$AQ384/'Sources &amp; Notes'!I$119</f>
        <v>8.1566206010927047</v>
      </c>
      <c r="X384" s="30">
        <f>$H384*'Sources &amp; Notes'!J$120*('Sources &amp; Notes'!J$119-$AQ384)/'Sources &amp; Notes'!J$119+$H384*'Sources &amp; Notes'!J$121*$AQ384/'Sources &amp; Notes'!J$119</f>
        <v>1.6320268687786899</v>
      </c>
      <c r="Y384" s="30">
        <f>$H384*'Sources &amp; Notes'!K$120*('Sources &amp; Notes'!K$119-$AQ384)/'Sources &amp; Notes'!K$119+$H384*'Sources &amp; Notes'!K$121*$AQ384/'Sources &amp; Notes'!K$119</f>
        <v>3.2640537375573797</v>
      </c>
      <c r="Z384" s="29"/>
      <c r="AA384" s="29"/>
      <c r="AB384" s="29">
        <f t="shared" si="18"/>
        <v>1.6961646010629023</v>
      </c>
      <c r="AC384" s="29">
        <f t="shared" si="19"/>
        <v>0.75929132754040218</v>
      </c>
      <c r="AG384">
        <f t="shared" si="17"/>
        <v>0.5852705809932468</v>
      </c>
      <c r="AL384">
        <f t="shared" si="16"/>
        <v>0.64879885014158345</v>
      </c>
      <c r="AQ384">
        <v>77</v>
      </c>
    </row>
    <row r="385" spans="1:43" ht="15.75" x14ac:dyDescent="0.25">
      <c r="A385" s="29">
        <v>1698</v>
      </c>
      <c r="B385" s="29"/>
      <c r="C385" s="29">
        <v>3.6100000000000003</v>
      </c>
      <c r="D385" s="29"/>
      <c r="E385" s="29">
        <v>8.5299999999999994</v>
      </c>
      <c r="F385" s="29"/>
      <c r="G385" s="29">
        <v>3.61</v>
      </c>
      <c r="H385" s="29">
        <v>0.99672131147540988</v>
      </c>
      <c r="I385" s="29">
        <v>0.61947368421052629</v>
      </c>
      <c r="J385" s="30">
        <f>$H385*'Sources &amp; Notes'!C$120*('Sources &amp; Notes'!C$119-$AQ385)/'Sources &amp; Notes'!C$119+$H385*'Sources &amp; Notes'!C$121*$AQ385/'Sources &amp; Notes'!C$119</f>
        <v>2.8037488975985494</v>
      </c>
      <c r="K385" s="29"/>
      <c r="L385" s="30">
        <f>$H385*'Sources &amp; Notes'!D$120*('Sources &amp; Notes'!D$119-$AQ385-1)/'Sources &amp; Notes'!D$119+$H385*'Sources &amp; Notes'!D$121*($AQ385-1)/'Sources &amp; Notes'!D$119</f>
        <v>3.8163157776650323</v>
      </c>
      <c r="M385" s="30">
        <f>$H385*'Sources &amp; Notes'!E$120*('Sources &amp; Notes'!E$119-$AQ385)/'Sources &amp; Notes'!E$119+$H385*'Sources &amp; Notes'!E$121*$AQ385/'Sources &amp; Notes'!E$119</f>
        <v>0.14449399588527773</v>
      </c>
      <c r="N385" s="30">
        <f>$H385*'Sources &amp; Notes'!F$120*('Sources &amp; Notes'!F$119-$AQ385)/'Sources &amp; Notes'!F$119+$H385*'Sources &amp; Notes'!F$121*$AQ385/'Sources &amp; Notes'!F$119</f>
        <v>2.8013116136264897</v>
      </c>
      <c r="O385" s="29">
        <v>0.43566317888484435</v>
      </c>
      <c r="P385" s="29"/>
      <c r="Q385" s="29"/>
      <c r="R385" s="29"/>
      <c r="S385" s="29">
        <v>0.40659493019079662</v>
      </c>
      <c r="T385" s="29">
        <v>0.7725122791181519</v>
      </c>
      <c r="U385" s="29">
        <v>0.72927585951314544</v>
      </c>
      <c r="V385" s="30">
        <f>$H385*'Sources &amp; Notes'!H$120*('Sources &amp; Notes'!H$119-$AQ385)/'Sources &amp; Notes'!H$119+$H385*'Sources &amp; Notes'!H$121*$AQ385/'Sources &amp; Notes'!H$119</f>
        <v>1.8267699323348652</v>
      </c>
      <c r="W385" s="30">
        <f>$H385*'Sources &amp; Notes'!I$120*('Sources &amp; Notes'!I$119-$AQ385)/'Sources &amp; Notes'!I$119+$H385*'Sources &amp; Notes'!I$121*$AQ385/'Sources &amp; Notes'!I$119</f>
        <v>7.0311652237602384</v>
      </c>
      <c r="X385" s="30">
        <f>$H385*'Sources &amp; Notes'!J$120*('Sources &amp; Notes'!J$119-$AQ385)/'Sources &amp; Notes'!J$119+$H385*'Sources &amp; Notes'!J$121*$AQ385/'Sources &amp; Notes'!J$119</f>
        <v>1.4006558068132449</v>
      </c>
      <c r="Y385" s="30">
        <f>$H385*'Sources &amp; Notes'!K$120*('Sources &amp; Notes'!K$119-$AQ385)/'Sources &amp; Notes'!K$119+$H385*'Sources &amp; Notes'!K$121*$AQ385/'Sources &amp; Notes'!K$119</f>
        <v>2.8013116136264897</v>
      </c>
      <c r="Z385" s="29"/>
      <c r="AA385" s="29"/>
      <c r="AB385" s="29">
        <f t="shared" si="18"/>
        <v>1.4937244186861331</v>
      </c>
      <c r="AC385" s="29">
        <f t="shared" si="19"/>
        <v>0.65032485919316518</v>
      </c>
      <c r="AG385">
        <f t="shared" si="17"/>
        <v>0.62151142659279768</v>
      </c>
      <c r="AL385">
        <f t="shared" si="16"/>
        <v>0.73167479326154394</v>
      </c>
      <c r="AQ385">
        <v>78</v>
      </c>
    </row>
    <row r="386" spans="1:43" ht="15.75" x14ac:dyDescent="0.25">
      <c r="A386" s="29">
        <v>1699</v>
      </c>
      <c r="B386" s="29"/>
      <c r="C386" s="29"/>
      <c r="D386" s="29"/>
      <c r="E386" s="29">
        <v>8.5299999999999994</v>
      </c>
      <c r="F386" s="29"/>
      <c r="G386" s="29">
        <v>3.61</v>
      </c>
      <c r="H386" s="29">
        <v>0.99672131147540988</v>
      </c>
      <c r="I386" s="29">
        <v>0.60702631578947364</v>
      </c>
      <c r="J386" s="30">
        <f>$H386*'Sources &amp; Notes'!C$120*('Sources &amp; Notes'!C$119-$AQ386)/'Sources &amp; Notes'!C$119+$H386*'Sources &amp; Notes'!C$121*$AQ386/'Sources &amp; Notes'!C$119</f>
        <v>2.8063878131755251</v>
      </c>
      <c r="K386" s="29"/>
      <c r="L386" s="30">
        <f>$H386*'Sources &amp; Notes'!D$120*('Sources &amp; Notes'!D$119-$AQ386-1)/'Sources &amp; Notes'!D$119+$H386*'Sources &amp; Notes'!D$121*($AQ386-1)/'Sources &amp; Notes'!D$119</f>
        <v>3.8171559709841945</v>
      </c>
      <c r="M386" s="30">
        <f>$H386*'Sources &amp; Notes'!E$120*('Sources &amp; Notes'!E$119-$AQ386)/'Sources &amp; Notes'!E$119+$H386*'Sources &amp; Notes'!E$121*$AQ386/'Sources &amp; Notes'!E$119</f>
        <v>0.14376805299096501</v>
      </c>
      <c r="N386" s="30">
        <f>$H386*'Sources &amp; Notes'!F$120*('Sources &amp; Notes'!F$119-$AQ386)/'Sources &amp; Notes'!F$119+$H386*'Sources &amp; Notes'!F$121*$AQ386/'Sources &amp; Notes'!F$119</f>
        <v>2.8047629571941521</v>
      </c>
      <c r="O386" s="29">
        <v>0.43566317888484435</v>
      </c>
      <c r="P386" s="29"/>
      <c r="Q386" s="29"/>
      <c r="R386" s="29"/>
      <c r="S386" s="29">
        <v>0.27106328679386438</v>
      </c>
      <c r="T386" s="29">
        <v>0.78822652401477822</v>
      </c>
      <c r="U386" s="29">
        <v>0.62868608578719443</v>
      </c>
      <c r="V386" s="30">
        <f>$H386*'Sources &amp; Notes'!H$120*('Sources &amp; Notes'!H$119-$AQ386)/'Sources &amp; Notes'!H$119+$H386*'Sources &amp; Notes'!H$121*$AQ386/'Sources &amp; Notes'!H$119</f>
        <v>1.8274660241501306</v>
      </c>
      <c r="W386" s="30">
        <f>$H386*'Sources &amp; Notes'!I$120*('Sources &amp; Notes'!I$119-$AQ386)/'Sources &amp; Notes'!I$119+$H386*'Sources &amp; Notes'!I$121*$AQ386/'Sources &amp; Notes'!I$119</f>
        <v>7.070691659484301</v>
      </c>
      <c r="X386" s="30">
        <f>$H386*'Sources &amp; Notes'!J$120*('Sources &amp; Notes'!J$119-$AQ386)/'Sources &amp; Notes'!J$119+$H386*'Sources &amp; Notes'!J$121*$AQ386/'Sources &amp; Notes'!J$119</f>
        <v>1.4023814785970761</v>
      </c>
      <c r="Y386" s="30">
        <f>$H386*'Sources &amp; Notes'!K$120*('Sources &amp; Notes'!K$119-$AQ386)/'Sources &amp; Notes'!K$119+$H386*'Sources &amp; Notes'!K$121*$AQ386/'Sources &amp; Notes'!K$119</f>
        <v>2.8047629571941521</v>
      </c>
      <c r="Z386" s="29"/>
      <c r="AA386" s="29"/>
      <c r="AB386" s="29">
        <f t="shared" si="18"/>
        <v>1.4513368624342304</v>
      </c>
      <c r="AC386" s="29">
        <f t="shared" si="19"/>
        <v>0.56513646425473407</v>
      </c>
      <c r="AG386">
        <f t="shared" si="17"/>
        <v>0.6090231128808864</v>
      </c>
      <c r="AL386">
        <f t="shared" si="16"/>
        <v>0.63075413212202069</v>
      </c>
      <c r="AQ386">
        <v>79</v>
      </c>
    </row>
    <row r="387" spans="1:43" ht="15.75" x14ac:dyDescent="0.25">
      <c r="A387" s="29">
        <v>1700</v>
      </c>
      <c r="B387" s="29"/>
      <c r="C387" s="29">
        <v>3.6100000000000003</v>
      </c>
      <c r="D387" s="29"/>
      <c r="E387" s="29">
        <v>8.58</v>
      </c>
      <c r="F387" s="29"/>
      <c r="G387" s="29">
        <v>3.61</v>
      </c>
      <c r="H387" s="29">
        <v>0.83064262295081981</v>
      </c>
      <c r="I387" s="29">
        <v>0.60741228070175435</v>
      </c>
      <c r="J387" s="30">
        <f>$H387*'Sources &amp; Notes'!C$120*('Sources &amp; Notes'!C$119-$AQ387)/'Sources &amp; Notes'!C$119+$H387*'Sources &amp; Notes'!C$121*$AQ387/'Sources &amp; Notes'!C$119</f>
        <v>2.3409726500741157</v>
      </c>
      <c r="K387" s="29"/>
      <c r="L387" s="30">
        <f>$H387*'Sources &amp; Notes'!D$120*('Sources &amp; Notes'!D$119-$AQ387-1)/'Sources &amp; Notes'!D$119+$H387*'Sources &amp; Notes'!D$121*($AQ387-1)/'Sources &amp; Notes'!D$119</f>
        <v>3.1818225534263096</v>
      </c>
      <c r="M387" s="30">
        <f>$H387*'Sources &amp; Notes'!E$120*('Sources &amp; Notes'!E$119-$AQ387)/'Sources &amp; Notes'!E$119+$H387*'Sources &amp; Notes'!E$121*$AQ387/'Sources &amp; Notes'!E$119</f>
        <v>0.11920771850179762</v>
      </c>
      <c r="N387" s="30">
        <f>$H387*'Sources &amp; Notes'!F$120*('Sources &amp; Notes'!F$119-$AQ387)/'Sources &amp; Notes'!F$119+$H387*'Sources &amp; Notes'!F$121*$AQ387/'Sources &amp; Notes'!F$119</f>
        <v>2.3402955928973777</v>
      </c>
      <c r="O387" s="29">
        <v>0.33131761836997203</v>
      </c>
      <c r="P387" s="29"/>
      <c r="Q387" s="29"/>
      <c r="R387" s="29"/>
      <c r="S387" s="29">
        <v>0.32528570194307227</v>
      </c>
      <c r="T387" s="29">
        <v>0.61411269056015838</v>
      </c>
      <c r="U387" s="29">
        <v>0.55324375549273097</v>
      </c>
      <c r="V387" s="30">
        <f>$H387*'Sources &amp; Notes'!H$120*('Sources &amp; Notes'!H$119-$AQ387)/'Sources &amp; Notes'!H$119+$H387*'Sources &amp; Notes'!H$121*$AQ387/'Sources &amp; Notes'!H$119</f>
        <v>1.5235446033926621</v>
      </c>
      <c r="W387" s="30">
        <f>$H387*'Sources &amp; Notes'!I$120*('Sources &amp; Notes'!I$119-$AQ387)/'Sources &amp; Notes'!I$119+$H387*'Sources &amp; Notes'!I$121*$AQ387/'Sources &amp; Notes'!I$119</f>
        <v>5.9254780050942717</v>
      </c>
      <c r="X387" s="30">
        <f>$H387*'Sources &amp; Notes'!J$120*('Sources &amp; Notes'!J$119-$AQ387)/'Sources &amp; Notes'!J$119+$H387*'Sources &amp; Notes'!J$121*$AQ387/'Sources &amp; Notes'!J$119</f>
        <v>1.1701477964486888</v>
      </c>
      <c r="Y387" s="30">
        <f>$H387*'Sources &amp; Notes'!K$120*('Sources &amp; Notes'!K$119-$AQ387)/'Sources &amp; Notes'!K$119+$H387*'Sources &amp; Notes'!K$121*$AQ387/'Sources &amp; Notes'!K$119</f>
        <v>2.3402955928973777</v>
      </c>
      <c r="Z387" s="29"/>
      <c r="AA387" s="29"/>
      <c r="AB387" s="29">
        <f t="shared" si="18"/>
        <v>1.236622268689316</v>
      </c>
      <c r="AC387" s="29">
        <f t="shared" si="19"/>
        <v>0.54986221754641285</v>
      </c>
      <c r="AG387">
        <f t="shared" si="17"/>
        <v>0.73125585410480154</v>
      </c>
      <c r="AL387">
        <f t="shared" si="16"/>
        <v>0.66604306136778524</v>
      </c>
      <c r="AQ387">
        <v>80</v>
      </c>
    </row>
    <row r="388" spans="1:43" ht="15.75" x14ac:dyDescent="0.25">
      <c r="A388" s="29">
        <v>1701</v>
      </c>
      <c r="B388" s="29"/>
      <c r="C388" s="29">
        <v>3.61</v>
      </c>
      <c r="D388" s="29"/>
      <c r="E388" s="29">
        <v>8.58</v>
      </c>
      <c r="F388" s="29"/>
      <c r="G388" s="29">
        <v>3.61</v>
      </c>
      <c r="H388" s="29">
        <v>0.91368196721311479</v>
      </c>
      <c r="I388" s="29">
        <v>0.55219603061662004</v>
      </c>
      <c r="J388" s="29">
        <v>2.4419672131147543</v>
      </c>
      <c r="K388" s="29">
        <v>4.1613114754098355</v>
      </c>
      <c r="L388" s="29">
        <v>4.0367213114754099</v>
      </c>
      <c r="M388" s="29">
        <v>0.11716666666666667</v>
      </c>
      <c r="N388" s="29">
        <v>2.4419672131147543</v>
      </c>
      <c r="O388" s="29">
        <v>0.33131761836997203</v>
      </c>
      <c r="P388" s="29">
        <v>4.0367213114754099</v>
      </c>
      <c r="Q388" s="29"/>
      <c r="R388" s="29"/>
      <c r="S388" s="29">
        <v>0.34171189659334372</v>
      </c>
      <c r="T388" s="29">
        <v>0.69016963585982982</v>
      </c>
      <c r="U388" s="29">
        <v>0.70412841608165766</v>
      </c>
      <c r="V388" s="29">
        <v>1.7592131147540981</v>
      </c>
      <c r="W388" s="29">
        <v>8.942679441923012</v>
      </c>
      <c r="X388" s="29">
        <v>1.2209836065573771</v>
      </c>
      <c r="Y388" s="29">
        <v>2.4419672131147543</v>
      </c>
      <c r="Z388" s="29">
        <v>5.6372378065744426</v>
      </c>
      <c r="AA388" s="29">
        <v>5.6623276440661225</v>
      </c>
      <c r="AB388" s="29">
        <f t="shared" si="18"/>
        <v>1.4091098051972277</v>
      </c>
      <c r="AC388" s="29">
        <f t="shared" si="19"/>
        <v>0.60511410973728719</v>
      </c>
      <c r="AG388">
        <f>I388/$H388</f>
        <v>0.60436349893268848</v>
      </c>
      <c r="AH388">
        <f>J388/$H388</f>
        <v>2.6726665303061297</v>
      </c>
      <c r="AI388">
        <f>L388/$H388</f>
        <v>4.4180814072407442</v>
      </c>
      <c r="AJ388">
        <f t="shared" ref="AJ388:AJ407" si="20">M388/$H388</f>
        <v>0.12823572191541102</v>
      </c>
      <c r="AK388">
        <f t="shared" ref="AK388:AK407" si="21">N388/$H388</f>
        <v>2.6726665303061297</v>
      </c>
      <c r="AL388">
        <f>U388/$H388</f>
        <v>0.77064935212562957</v>
      </c>
      <c r="AM388">
        <f t="shared" ref="AM388:AM407" si="22">V388/$H388</f>
        <v>1.925410786118497</v>
      </c>
      <c r="AN388">
        <f t="shared" ref="AN388:AN407" si="23">W388/$H388</f>
        <v>9.787518811605425</v>
      </c>
      <c r="AO388">
        <f t="shared" ref="AO388:AO407" si="24">X388/$H388</f>
        <v>1.3363332651530648</v>
      </c>
      <c r="AP388">
        <f t="shared" ref="AP388:AP407" si="25">Y388/$H388</f>
        <v>2.6726665303061297</v>
      </c>
    </row>
    <row r="389" spans="1:43" ht="15.75" x14ac:dyDescent="0.25">
      <c r="A389" s="29">
        <v>1702</v>
      </c>
      <c r="B389" s="29"/>
      <c r="C389" s="29">
        <v>3.61</v>
      </c>
      <c r="D389" s="29"/>
      <c r="E389" s="29">
        <v>8.58</v>
      </c>
      <c r="F389" s="29"/>
      <c r="G389" s="29">
        <v>3.61</v>
      </c>
      <c r="H389" s="29">
        <v>0.91368196721311479</v>
      </c>
      <c r="I389" s="29">
        <v>0.62755454773606467</v>
      </c>
      <c r="J389" s="29">
        <v>2.466885245901639</v>
      </c>
      <c r="K389" s="29">
        <v>4.2360655737704915</v>
      </c>
      <c r="L389" s="29">
        <v>4.1114754098360651</v>
      </c>
      <c r="M389" s="29">
        <v>0.11716666666666667</v>
      </c>
      <c r="N389" s="29">
        <v>2.466885245901639</v>
      </c>
      <c r="O389" s="29">
        <v>0.33131761836997203</v>
      </c>
      <c r="P389" s="29">
        <v>4.0616393442622947</v>
      </c>
      <c r="Q389" s="29"/>
      <c r="R389" s="29"/>
      <c r="S389" s="29">
        <v>0.42746469193615994</v>
      </c>
      <c r="T389" s="29">
        <v>0.60468414362218248</v>
      </c>
      <c r="U389" s="29">
        <v>0.60353864235570653</v>
      </c>
      <c r="V389" s="29">
        <v>1.7367868852459016</v>
      </c>
      <c r="W389" s="29">
        <v>7.6651538073625813</v>
      </c>
      <c r="X389" s="29">
        <v>1.2334426229508195</v>
      </c>
      <c r="Y389" s="29">
        <v>2.466885245901639</v>
      </c>
      <c r="Z389" s="29">
        <v>5.5416914030731794</v>
      </c>
      <c r="AA389" s="29">
        <v>5.7593961179643989</v>
      </c>
      <c r="AB389" s="29">
        <f t="shared" si="18"/>
        <v>1.3644684159391767</v>
      </c>
      <c r="AC389" s="29">
        <f t="shared" si="19"/>
        <v>0.65386597589487239</v>
      </c>
      <c r="AG389">
        <f t="shared" ref="AG389:AG407" si="26">I389/H389</f>
        <v>0.68684134113997308</v>
      </c>
      <c r="AH389">
        <f t="shared" ref="AH389:AH407" si="27">J389/$H389</f>
        <v>2.6999386377582324</v>
      </c>
      <c r="AI389">
        <f t="shared" ref="AI389:AI407" si="28">L389/$H389</f>
        <v>4.4998977295970537</v>
      </c>
      <c r="AJ389">
        <f t="shared" si="20"/>
        <v>0.12823572191541102</v>
      </c>
      <c r="AK389">
        <f t="shared" si="21"/>
        <v>2.6999386377582324</v>
      </c>
      <c r="AL389">
        <f t="shared" ref="AL389:AL407" si="29">U389/$H389</f>
        <v>0.6605565875362539</v>
      </c>
      <c r="AM389">
        <f t="shared" si="22"/>
        <v>1.9008658894116042</v>
      </c>
      <c r="AN389">
        <f t="shared" si="23"/>
        <v>8.3893018385189357</v>
      </c>
      <c r="AO389">
        <f t="shared" si="24"/>
        <v>1.3499693188791162</v>
      </c>
      <c r="AP389">
        <f t="shared" si="25"/>
        <v>2.6999386377582324</v>
      </c>
    </row>
    <row r="390" spans="1:43" ht="15.75" x14ac:dyDescent="0.25">
      <c r="A390" s="29">
        <v>1703</v>
      </c>
      <c r="B390" s="29"/>
      <c r="C390" s="29">
        <v>3.61</v>
      </c>
      <c r="D390" s="29"/>
      <c r="E390" s="29">
        <v>8.58</v>
      </c>
      <c r="F390" s="29"/>
      <c r="G390" s="29">
        <v>3.61</v>
      </c>
      <c r="H390" s="29">
        <v>0.99672131147540988</v>
      </c>
      <c r="I390" s="29">
        <v>0.55219603061662004</v>
      </c>
      <c r="J390" s="29">
        <v>2.466885245901639</v>
      </c>
      <c r="K390" s="29">
        <v>4.2360655737704915</v>
      </c>
      <c r="L390" s="29">
        <v>4.2360655737704915</v>
      </c>
      <c r="M390" s="29">
        <v>0.12888333333333335</v>
      </c>
      <c r="N390" s="29">
        <v>2.466885245901639</v>
      </c>
      <c r="O390" s="29">
        <v>0.33131761836997203</v>
      </c>
      <c r="P390" s="29">
        <v>4.1862295081967211</v>
      </c>
      <c r="Q390" s="29"/>
      <c r="R390" s="29"/>
      <c r="S390" s="29">
        <v>0.35600402915047974</v>
      </c>
      <c r="T390" s="29">
        <v>0.65622686688311704</v>
      </c>
      <c r="U390" s="29">
        <v>0.67898097265016988</v>
      </c>
      <c r="V390" s="29">
        <v>1.766688524590164</v>
      </c>
      <c r="W390" s="29">
        <v>8.6232980332829037</v>
      </c>
      <c r="X390" s="29">
        <v>1.2334426229508195</v>
      </c>
      <c r="Y390" s="29">
        <v>2.466885245901639</v>
      </c>
      <c r="Z390" s="29">
        <v>5.9238770170782269</v>
      </c>
      <c r="AA390" s="29">
        <v>6.309450803387965</v>
      </c>
      <c r="AB390" s="29">
        <f t="shared" si="18"/>
        <v>1.4567030560228877</v>
      </c>
      <c r="AC390" s="29">
        <f t="shared" si="19"/>
        <v>0.62048581868651043</v>
      </c>
      <c r="AG390">
        <f t="shared" si="26"/>
        <v>0.55401246492785894</v>
      </c>
      <c r="AH390">
        <f t="shared" si="27"/>
        <v>2.4749999999999996</v>
      </c>
      <c r="AI390">
        <f t="shared" si="28"/>
        <v>4.2499999999999991</v>
      </c>
      <c r="AJ390">
        <f t="shared" si="20"/>
        <v>0.12930729166666668</v>
      </c>
      <c r="AK390">
        <f t="shared" si="21"/>
        <v>2.4749999999999996</v>
      </c>
      <c r="AL390">
        <f t="shared" si="29"/>
        <v>0.68121446269178221</v>
      </c>
      <c r="AM390">
        <f t="shared" si="22"/>
        <v>1.7725</v>
      </c>
      <c r="AN390">
        <f t="shared" si="23"/>
        <v>8.6516641452344913</v>
      </c>
      <c r="AO390">
        <f t="shared" si="24"/>
        <v>1.2374999999999998</v>
      </c>
      <c r="AP390">
        <f t="shared" si="25"/>
        <v>2.4749999999999996</v>
      </c>
    </row>
    <row r="391" spans="1:43" ht="15.75" x14ac:dyDescent="0.25">
      <c r="A391" s="29">
        <v>1704</v>
      </c>
      <c r="B391" s="29"/>
      <c r="C391" s="29">
        <v>3.61</v>
      </c>
      <c r="D391" s="29"/>
      <c r="E391" s="29">
        <v>8.58</v>
      </c>
      <c r="F391" s="29"/>
      <c r="G391" s="29">
        <v>3.61</v>
      </c>
      <c r="H391" s="29">
        <v>0.83064262295081981</v>
      </c>
      <c r="I391" s="29">
        <v>0.52101319594650508</v>
      </c>
      <c r="J391" s="29">
        <v>2.4918032786885247</v>
      </c>
      <c r="K391" s="29">
        <v>4.2360655737704915</v>
      </c>
      <c r="L391" s="29">
        <v>3.9868852459016391</v>
      </c>
      <c r="M391" s="29">
        <v>0.14281666666666665</v>
      </c>
      <c r="N391" s="29">
        <v>2.4918032786885247</v>
      </c>
      <c r="O391" s="29">
        <v>0.33131761836997203</v>
      </c>
      <c r="P391" s="29">
        <v>4.1363934426229516</v>
      </c>
      <c r="Q391" s="29"/>
      <c r="R391" s="29"/>
      <c r="S391" s="29">
        <v>0.30793049236738573</v>
      </c>
      <c r="T391" s="29">
        <v>0.62291266770226894</v>
      </c>
      <c r="U391" s="29">
        <v>0.70412841608165766</v>
      </c>
      <c r="V391" s="29">
        <v>1.6944262295081967</v>
      </c>
      <c r="W391" s="29">
        <v>8.942679441923012</v>
      </c>
      <c r="X391" s="29">
        <v>1.2459016393442623</v>
      </c>
      <c r="Y391" s="29">
        <v>2.4918032786885247</v>
      </c>
      <c r="Z391" s="29">
        <v>5.5416914030731794</v>
      </c>
      <c r="AA391" s="29">
        <v>6.633012383048885</v>
      </c>
      <c r="AB391" s="29">
        <f t="shared" si="18"/>
        <v>1.3570065466491203</v>
      </c>
      <c r="AC391" s="29">
        <f t="shared" si="19"/>
        <v>0.57015312012858921</v>
      </c>
      <c r="AG391">
        <f t="shared" si="26"/>
        <v>0.62724110411723111</v>
      </c>
      <c r="AH391">
        <f t="shared" si="27"/>
        <v>2.9998500074996248</v>
      </c>
      <c r="AI391">
        <f t="shared" si="28"/>
        <v>4.7997600119993988</v>
      </c>
      <c r="AJ391">
        <f t="shared" si="20"/>
        <v>0.17193515324233782</v>
      </c>
      <c r="AK391">
        <f t="shared" si="21"/>
        <v>2.9998500074996248</v>
      </c>
      <c r="AL391">
        <f t="shared" si="29"/>
        <v>0.84769116901354491</v>
      </c>
      <c r="AM391">
        <f t="shared" si="22"/>
        <v>2.0398980050997446</v>
      </c>
      <c r="AN391">
        <f t="shared" si="23"/>
        <v>10.765977081882163</v>
      </c>
      <c r="AO391">
        <f t="shared" si="24"/>
        <v>1.4999250037498124</v>
      </c>
      <c r="AP391">
        <f t="shared" si="25"/>
        <v>2.9998500074996248</v>
      </c>
    </row>
    <row r="392" spans="1:43" ht="15.75" x14ac:dyDescent="0.25">
      <c r="A392" s="29">
        <v>1705</v>
      </c>
      <c r="B392" s="29"/>
      <c r="C392" s="29">
        <v>3.61</v>
      </c>
      <c r="D392" s="29"/>
      <c r="E392" s="29">
        <v>8.6199999999999992</v>
      </c>
      <c r="F392" s="29"/>
      <c r="G392" s="29">
        <v>3.61</v>
      </c>
      <c r="H392" s="29">
        <v>0.83064262295081981</v>
      </c>
      <c r="I392" s="29">
        <v>0.55219603061662004</v>
      </c>
      <c r="J392" s="29">
        <v>2.6413114754098355</v>
      </c>
      <c r="K392" s="29">
        <v>4.2360655737704915</v>
      </c>
      <c r="L392" s="29">
        <v>3.4885245901639341</v>
      </c>
      <c r="M392" s="29">
        <v>0.15675</v>
      </c>
      <c r="N392" s="29">
        <v>2.6413114754098355</v>
      </c>
      <c r="O392" s="29">
        <v>0.40629934290381936</v>
      </c>
      <c r="P392" s="29">
        <v>3.8872131147540978</v>
      </c>
      <c r="Q392" s="29"/>
      <c r="R392" s="29"/>
      <c r="S392" s="29">
        <v>0.30273335325569994</v>
      </c>
      <c r="T392" s="29">
        <v>0.64994116892446641</v>
      </c>
      <c r="U392" s="29">
        <v>0.50294886862975552</v>
      </c>
      <c r="V392" s="29">
        <v>1.5449180327868852</v>
      </c>
      <c r="W392" s="29">
        <v>6.3876281728021516</v>
      </c>
      <c r="X392" s="29">
        <v>1.3206557377049177</v>
      </c>
      <c r="Y392" s="29">
        <v>2.6413114754098355</v>
      </c>
      <c r="Z392" s="29">
        <v>5.8283306135769646</v>
      </c>
      <c r="AA392" s="29">
        <v>8.0890394915230317</v>
      </c>
      <c r="AB392" s="29">
        <f t="shared" si="18"/>
        <v>1.2530342577939744</v>
      </c>
      <c r="AC392" s="29">
        <f t="shared" si="19"/>
        <v>0.54122859480520458</v>
      </c>
      <c r="AG392">
        <f t="shared" si="26"/>
        <v>0.66478171882748927</v>
      </c>
      <c r="AH392">
        <f t="shared" si="27"/>
        <v>3.1798410079496011</v>
      </c>
      <c r="AI392">
        <f t="shared" si="28"/>
        <v>4.1997900104994743</v>
      </c>
      <c r="AJ392">
        <f t="shared" si="20"/>
        <v>0.18870931453427325</v>
      </c>
      <c r="AK392">
        <f t="shared" si="21"/>
        <v>3.1798410079496011</v>
      </c>
      <c r="AL392">
        <f t="shared" si="29"/>
        <v>0.60549369215253213</v>
      </c>
      <c r="AM392">
        <f t="shared" si="22"/>
        <v>1.8599070046497672</v>
      </c>
      <c r="AN392">
        <f t="shared" si="23"/>
        <v>7.6899836299158304</v>
      </c>
      <c r="AO392">
        <f t="shared" si="24"/>
        <v>1.5899205039748006</v>
      </c>
      <c r="AP392">
        <f t="shared" si="25"/>
        <v>3.1798410079496011</v>
      </c>
    </row>
    <row r="393" spans="1:43" ht="15.75" x14ac:dyDescent="0.25">
      <c r="A393" s="29">
        <v>1706</v>
      </c>
      <c r="B393" s="29"/>
      <c r="C393" s="29">
        <v>3.61</v>
      </c>
      <c r="D393" s="29"/>
      <c r="E393" s="29">
        <v>8.6199999999999992</v>
      </c>
      <c r="F393" s="29"/>
      <c r="G393" s="29">
        <v>3.61</v>
      </c>
      <c r="H393" s="29">
        <v>0.83064262295081981</v>
      </c>
      <c r="I393" s="29">
        <v>0.65094167373865097</v>
      </c>
      <c r="J393" s="29">
        <v>3.0150819672131144</v>
      </c>
      <c r="K393" s="29">
        <v>4.2360655737704915</v>
      </c>
      <c r="L393" s="29">
        <v>3.6878688524590166</v>
      </c>
      <c r="M393" s="29">
        <v>0.15136666666666668</v>
      </c>
      <c r="N393" s="29">
        <v>3.0150819672131144</v>
      </c>
      <c r="O393" s="29">
        <v>0.40629934290381936</v>
      </c>
      <c r="P393" s="29">
        <v>3.4885245901639341</v>
      </c>
      <c r="Q393" s="29"/>
      <c r="R393" s="29"/>
      <c r="S393" s="29">
        <v>0.34041261181542226</v>
      </c>
      <c r="T393" s="29">
        <v>0.76434087177190635</v>
      </c>
      <c r="U393" s="29">
        <v>0.42750653833529212</v>
      </c>
      <c r="V393" s="29">
        <v>1.5150163934426228</v>
      </c>
      <c r="W393" s="29">
        <v>5.4294839468818283</v>
      </c>
      <c r="X393" s="29">
        <v>1.5075409836065572</v>
      </c>
      <c r="Y393" s="29">
        <v>3.0150819672131144</v>
      </c>
      <c r="Z393" s="29">
        <v>6.3060626310832726</v>
      </c>
      <c r="AA393" s="29">
        <v>7.8625463857603872</v>
      </c>
      <c r="AB393" s="29">
        <f t="shared" si="18"/>
        <v>1.2609896108390994</v>
      </c>
      <c r="AC393" s="29">
        <f t="shared" si="19"/>
        <v>0.57807366959836148</v>
      </c>
      <c r="AG393">
        <f t="shared" si="26"/>
        <v>0.78366033207664032</v>
      </c>
      <c r="AH393">
        <f t="shared" si="27"/>
        <v>3.6298185090745454</v>
      </c>
      <c r="AI393">
        <f t="shared" si="28"/>
        <v>4.4397780110994445</v>
      </c>
      <c r="AJ393">
        <f t="shared" si="20"/>
        <v>0.18222838858057094</v>
      </c>
      <c r="AK393">
        <f t="shared" si="21"/>
        <v>3.6298185090745454</v>
      </c>
      <c r="AL393">
        <f t="shared" si="29"/>
        <v>0.51466963832965218</v>
      </c>
      <c r="AM393">
        <f t="shared" si="22"/>
        <v>1.8239088045597716</v>
      </c>
      <c r="AN393">
        <f t="shared" si="23"/>
        <v>6.5364860854284554</v>
      </c>
      <c r="AO393">
        <f t="shared" si="24"/>
        <v>1.8149092545372727</v>
      </c>
      <c r="AP393">
        <f t="shared" si="25"/>
        <v>3.6298185090745454</v>
      </c>
    </row>
    <row r="394" spans="1:43" ht="15.75" x14ac:dyDescent="0.25">
      <c r="A394" s="29">
        <v>1707</v>
      </c>
      <c r="B394" s="29"/>
      <c r="C394" s="29">
        <v>3.3439999999999999</v>
      </c>
      <c r="D394" s="29"/>
      <c r="E394" s="29">
        <v>8.6199999999999992</v>
      </c>
      <c r="F394" s="29"/>
      <c r="G394" s="29">
        <v>3.3439999999999999</v>
      </c>
      <c r="H394" s="29">
        <v>0.99672131147540988</v>
      </c>
      <c r="I394" s="29">
        <v>0.72759947563601701</v>
      </c>
      <c r="J394" s="29">
        <v>2.965245901639344</v>
      </c>
      <c r="K394" s="29">
        <v>4.1613114754098355</v>
      </c>
      <c r="L394" s="29">
        <v>3.6380327868852458</v>
      </c>
      <c r="M394" s="29">
        <v>0.15738333333333332</v>
      </c>
      <c r="N394" s="29">
        <v>2.965245901639344</v>
      </c>
      <c r="O394" s="29">
        <v>0.40629934290381936</v>
      </c>
      <c r="P394" s="29">
        <v>2.9901639344262292</v>
      </c>
      <c r="Q394" s="29"/>
      <c r="R394" s="29"/>
      <c r="S394" s="29">
        <v>0.47553822871925405</v>
      </c>
      <c r="T394" s="29">
        <v>0.79011223340237347</v>
      </c>
      <c r="U394" s="29">
        <v>0.40235909490380439</v>
      </c>
      <c r="V394" s="29">
        <v>1.6022295081967211</v>
      </c>
      <c r="W394" s="29">
        <v>5.1101025382417209</v>
      </c>
      <c r="X394" s="29">
        <v>1.482622950819672</v>
      </c>
      <c r="Y394" s="29">
        <v>2.965245901639344</v>
      </c>
      <c r="Z394" s="29">
        <v>5.9238770170782269</v>
      </c>
      <c r="AA394" s="29">
        <v>6.309450803387965</v>
      </c>
      <c r="AB394" s="29">
        <f t="shared" si="18"/>
        <v>1.363350750621348</v>
      </c>
      <c r="AC394" s="29">
        <f t="shared" si="19"/>
        <v>0.68910851238055448</v>
      </c>
      <c r="AG394">
        <f t="shared" si="26"/>
        <v>0.72999289496376707</v>
      </c>
      <c r="AH394">
        <f t="shared" si="27"/>
        <v>2.9749999999999996</v>
      </c>
      <c r="AI394">
        <f t="shared" si="28"/>
        <v>3.65</v>
      </c>
      <c r="AJ394">
        <f t="shared" si="20"/>
        <v>0.15790104166666666</v>
      </c>
      <c r="AK394">
        <f t="shared" si="21"/>
        <v>2.9749999999999996</v>
      </c>
      <c r="AL394">
        <f t="shared" si="29"/>
        <v>0.40368264455809322</v>
      </c>
      <c r="AM394">
        <f t="shared" si="22"/>
        <v>1.6074999999999997</v>
      </c>
      <c r="AN394">
        <f t="shared" si="23"/>
        <v>5.126912086064884</v>
      </c>
      <c r="AO394">
        <f t="shared" si="24"/>
        <v>1.4874999999999998</v>
      </c>
      <c r="AP394">
        <f t="shared" si="25"/>
        <v>2.9749999999999996</v>
      </c>
    </row>
    <row r="395" spans="1:43" ht="15.75" x14ac:dyDescent="0.25">
      <c r="A395" s="29">
        <v>1708</v>
      </c>
      <c r="B395" s="29"/>
      <c r="C395" s="29">
        <v>3.3439999999999999</v>
      </c>
      <c r="D395" s="29"/>
      <c r="E395" s="29">
        <v>8.6199999999999992</v>
      </c>
      <c r="F395" s="29"/>
      <c r="G395" s="29">
        <v>3.3439999999999999</v>
      </c>
      <c r="H395" s="29">
        <v>1.2022950819672134</v>
      </c>
      <c r="I395" s="29">
        <v>0.74449017774899595</v>
      </c>
      <c r="J395" s="29">
        <v>2.716065573770492</v>
      </c>
      <c r="K395" s="29">
        <v>3.8622950819672131</v>
      </c>
      <c r="L395" s="29">
        <v>4.3357377049180323</v>
      </c>
      <c r="M395" s="29">
        <v>0.15833333333333333</v>
      </c>
      <c r="N395" s="29">
        <v>2.716065573770492</v>
      </c>
      <c r="O395" s="29">
        <v>0.40629934290381936</v>
      </c>
      <c r="P395" s="29">
        <v>2.7908196721311471</v>
      </c>
      <c r="Q395" s="29"/>
      <c r="R395" s="29"/>
      <c r="S395" s="29">
        <v>0.53790389805948402</v>
      </c>
      <c r="T395" s="29">
        <v>0.7178267068778923</v>
      </c>
      <c r="U395" s="29">
        <v>0.4526539817667799</v>
      </c>
      <c r="V395" s="29">
        <v>1.6944262295081967</v>
      </c>
      <c r="W395" s="29">
        <v>5.7488653555219358</v>
      </c>
      <c r="X395" s="29">
        <v>1.358032786885246</v>
      </c>
      <c r="Y395" s="29">
        <v>2.716065573770492</v>
      </c>
      <c r="Z395" s="29">
        <v>5.9238770170782269</v>
      </c>
      <c r="AA395" s="29">
        <v>5.2740537484730163</v>
      </c>
      <c r="AB395" s="29">
        <f t="shared" si="18"/>
        <v>1.5184324295420335</v>
      </c>
      <c r="AC395" s="29">
        <f t="shared" si="19"/>
        <v>0.75776352816507697</v>
      </c>
      <c r="AG395">
        <f t="shared" si="26"/>
        <v>0.61922417293003473</v>
      </c>
      <c r="AH395">
        <f t="shared" si="27"/>
        <v>2.259067357512953</v>
      </c>
      <c r="AI395">
        <f t="shared" si="28"/>
        <v>3.6062176165803099</v>
      </c>
      <c r="AJ395">
        <f t="shared" si="20"/>
        <v>0.13169257340241794</v>
      </c>
      <c r="AK395">
        <f t="shared" si="21"/>
        <v>2.259067357512953</v>
      </c>
      <c r="AL395">
        <f t="shared" si="29"/>
        <v>0.37649158559822155</v>
      </c>
      <c r="AM395">
        <f t="shared" si="22"/>
        <v>1.409326424870466</v>
      </c>
      <c r="AN395">
        <f t="shared" si="23"/>
        <v>4.7815760388169899</v>
      </c>
      <c r="AO395">
        <f t="shared" si="24"/>
        <v>1.1295336787564765</v>
      </c>
      <c r="AP395">
        <f t="shared" si="25"/>
        <v>2.259067357512953</v>
      </c>
    </row>
    <row r="396" spans="1:43" ht="15.75" x14ac:dyDescent="0.25">
      <c r="A396" s="29">
        <v>1709</v>
      </c>
      <c r="B396" s="29"/>
      <c r="C396" s="29">
        <v>3.23</v>
      </c>
      <c r="D396" s="29"/>
      <c r="E396" s="29">
        <v>8.6199999999999992</v>
      </c>
      <c r="F396" s="29"/>
      <c r="G396" s="29">
        <v>3.23</v>
      </c>
      <c r="H396" s="29">
        <v>1.495081967213115</v>
      </c>
      <c r="I396" s="29">
        <v>0.87701722509698488</v>
      </c>
      <c r="J396" s="29">
        <v>2.6413114754098355</v>
      </c>
      <c r="K396" s="29">
        <v>3.4636065573770494</v>
      </c>
      <c r="L396" s="29">
        <v>3.3140983606557377</v>
      </c>
      <c r="M396" s="29">
        <v>0.17638333333333334</v>
      </c>
      <c r="N396" s="29">
        <v>2.6413114754098355</v>
      </c>
      <c r="O396" s="29">
        <v>0.40629934290381936</v>
      </c>
      <c r="P396" s="29">
        <v>2.840655737704918</v>
      </c>
      <c r="Q396" s="29"/>
      <c r="R396" s="29"/>
      <c r="S396" s="29">
        <v>0.6184595542906145</v>
      </c>
      <c r="T396" s="29">
        <v>0.96548320644872365</v>
      </c>
      <c r="U396" s="29">
        <v>1.2070772847114131</v>
      </c>
      <c r="V396" s="29">
        <v>1.8015737704918029</v>
      </c>
      <c r="W396" s="29">
        <v>15.330307614725163</v>
      </c>
      <c r="X396" s="29">
        <v>1.3206557377049177</v>
      </c>
      <c r="Y396" s="29">
        <v>2.6413114754098355</v>
      </c>
      <c r="Z396" s="29">
        <v>5.9238770170782269</v>
      </c>
      <c r="AA396" s="29">
        <v>6.0829576976253197</v>
      </c>
      <c r="AB396" s="29">
        <f t="shared" si="18"/>
        <v>2.1547555153353501</v>
      </c>
      <c r="AC396" s="29">
        <f t="shared" si="19"/>
        <v>0.99499166027943431</v>
      </c>
      <c r="AG396">
        <f t="shared" si="26"/>
        <v>0.58660143345302707</v>
      </c>
      <c r="AH396">
        <f t="shared" si="27"/>
        <v>1.7666666666666659</v>
      </c>
      <c r="AI396">
        <f t="shared" si="28"/>
        <v>2.2166666666666663</v>
      </c>
      <c r="AJ396">
        <f t="shared" si="20"/>
        <v>0.11797569444444442</v>
      </c>
      <c r="AK396">
        <f t="shared" si="21"/>
        <v>1.7666666666666659</v>
      </c>
      <c r="AL396">
        <f t="shared" si="29"/>
        <v>0.80736528911618621</v>
      </c>
      <c r="AM396">
        <f t="shared" si="22"/>
        <v>1.2049999999999994</v>
      </c>
      <c r="AN396">
        <f t="shared" si="23"/>
        <v>10.253824172129766</v>
      </c>
      <c r="AO396">
        <f t="shared" si="24"/>
        <v>0.88333333333333297</v>
      </c>
      <c r="AP396">
        <f t="shared" si="25"/>
        <v>1.7666666666666659</v>
      </c>
    </row>
    <row r="397" spans="1:43" ht="15.75" x14ac:dyDescent="0.25">
      <c r="A397" s="29">
        <v>1710</v>
      </c>
      <c r="B397" s="29"/>
      <c r="C397" s="29">
        <v>3.23</v>
      </c>
      <c r="D397" s="29"/>
      <c r="E397" s="29">
        <v>8.5</v>
      </c>
      <c r="F397" s="29"/>
      <c r="G397" s="29">
        <v>3.23</v>
      </c>
      <c r="H397" s="29">
        <v>1.8078032786885245</v>
      </c>
      <c r="I397" s="29">
        <v>0.761380879861975</v>
      </c>
      <c r="J397" s="29">
        <v>2.6662295081967211</v>
      </c>
      <c r="K397" s="29">
        <v>3.2891803278688521</v>
      </c>
      <c r="L397" s="29">
        <v>3.2144262295081965</v>
      </c>
      <c r="M397" s="29">
        <v>0.13838333333333333</v>
      </c>
      <c r="N397" s="29">
        <v>2.6662295081967211</v>
      </c>
      <c r="O397" s="29">
        <v>0.40629934290381936</v>
      </c>
      <c r="P397" s="29">
        <v>3.3140983606557377</v>
      </c>
      <c r="Q397" s="29"/>
      <c r="R397" s="29"/>
      <c r="S397" s="29">
        <v>0.54959746106077711</v>
      </c>
      <c r="T397" s="29">
        <v>0.89508338931183751</v>
      </c>
      <c r="U397" s="29">
        <v>0.95560285039653547</v>
      </c>
      <c r="V397" s="29">
        <v>1.7442622950819673</v>
      </c>
      <c r="W397" s="29">
        <v>12.136493528324088</v>
      </c>
      <c r="X397" s="29">
        <v>1.3331147540983606</v>
      </c>
      <c r="Y397" s="29">
        <v>2.6662295081967211</v>
      </c>
      <c r="Z397" s="29">
        <v>5.8283306135769646</v>
      </c>
      <c r="AA397" s="29">
        <v>5.17698527457474</v>
      </c>
      <c r="AB397" s="29">
        <f t="shared" si="18"/>
        <v>2.1953709719974248</v>
      </c>
      <c r="AC397" s="29">
        <f t="shared" si="19"/>
        <v>0.92860564364369091</v>
      </c>
      <c r="AG397">
        <f t="shared" si="26"/>
        <v>0.42116356842450287</v>
      </c>
      <c r="AH397">
        <f t="shared" si="27"/>
        <v>1.4748449345279118</v>
      </c>
      <c r="AI397">
        <f t="shared" si="28"/>
        <v>1.7780840799448656</v>
      </c>
      <c r="AJ397">
        <f t="shared" si="20"/>
        <v>7.6547783138065706E-2</v>
      </c>
      <c r="AK397">
        <f t="shared" si="21"/>
        <v>1.4748449345279118</v>
      </c>
      <c r="AL397">
        <f t="shared" si="29"/>
        <v>0.52859891430763417</v>
      </c>
      <c r="AM397">
        <f t="shared" si="22"/>
        <v>0.96485182632667132</v>
      </c>
      <c r="AN397">
        <f t="shared" si="23"/>
        <v>6.71339280739027</v>
      </c>
      <c r="AO397">
        <f t="shared" si="24"/>
        <v>0.73742246726395588</v>
      </c>
      <c r="AP397">
        <f t="shared" si="25"/>
        <v>1.4748449345279118</v>
      </c>
    </row>
    <row r="398" spans="1:43" ht="15.75" x14ac:dyDescent="0.25">
      <c r="A398" s="29">
        <v>1711</v>
      </c>
      <c r="B398" s="29"/>
      <c r="C398" s="29">
        <v>3.23</v>
      </c>
      <c r="D398" s="29"/>
      <c r="E398" s="29">
        <v>8.5</v>
      </c>
      <c r="F398" s="29"/>
      <c r="G398" s="29">
        <v>3.23</v>
      </c>
      <c r="H398" s="29">
        <v>0.90169432368421043</v>
      </c>
      <c r="I398" s="29">
        <v>0.57298458706336342</v>
      </c>
      <c r="J398" s="29">
        <v>2.6662295081967211</v>
      </c>
      <c r="K398" s="29">
        <v>3.2891803278688521</v>
      </c>
      <c r="L398" s="29">
        <v>3.4885245901639341</v>
      </c>
      <c r="M398" s="29">
        <v>0.13015000000000002</v>
      </c>
      <c r="N398" s="29">
        <v>2.6662295081967211</v>
      </c>
      <c r="O398" s="29">
        <v>0.48073536783093979</v>
      </c>
      <c r="P398" s="29">
        <v>3.2891803278688521</v>
      </c>
      <c r="Q398" s="29"/>
      <c r="R398" s="29"/>
      <c r="S398" s="29">
        <v>0.32871904881412911</v>
      </c>
      <c r="T398" s="29">
        <v>0.54657635804887983</v>
      </c>
      <c r="U398" s="29">
        <v>0.60353864235570653</v>
      </c>
      <c r="V398" s="29">
        <v>1.7442622950819673</v>
      </c>
      <c r="W398" s="29">
        <v>7.6651538073625813</v>
      </c>
      <c r="X398" s="29">
        <v>1.3331147540983606</v>
      </c>
      <c r="Y398" s="29">
        <v>2.6662295081967211</v>
      </c>
      <c r="Z398" s="29">
        <v>5.7327842100757032</v>
      </c>
      <c r="AA398" s="29">
        <v>5.3387660644052009</v>
      </c>
      <c r="AB398" s="29">
        <f t="shared" si="18"/>
        <v>1.3608414118934971</v>
      </c>
      <c r="AC398" s="29">
        <f t="shared" si="19"/>
        <v>0.58769644528112608</v>
      </c>
      <c r="AG398">
        <f t="shared" si="26"/>
        <v>0.63545324841595974</v>
      </c>
      <c r="AH398">
        <f t="shared" si="27"/>
        <v>2.9569106050294742</v>
      </c>
      <c r="AI398">
        <f t="shared" si="28"/>
        <v>3.8688549972348261</v>
      </c>
      <c r="AJ398">
        <f t="shared" si="20"/>
        <v>0.14433938041022967</v>
      </c>
      <c r="AK398">
        <f t="shared" si="21"/>
        <v>2.9569106050294742</v>
      </c>
      <c r="AL398">
        <f t="shared" si="29"/>
        <v>0.66933840715523529</v>
      </c>
      <c r="AM398">
        <f t="shared" si="22"/>
        <v>1.9344274986174133</v>
      </c>
      <c r="AN398">
        <f t="shared" si="23"/>
        <v>8.5008340476667517</v>
      </c>
      <c r="AO398">
        <f t="shared" si="24"/>
        <v>1.4784553025147371</v>
      </c>
      <c r="AP398">
        <f t="shared" si="25"/>
        <v>2.9569106050294742</v>
      </c>
    </row>
    <row r="399" spans="1:43" ht="15.75" x14ac:dyDescent="0.25">
      <c r="A399" s="29">
        <v>1712</v>
      </c>
      <c r="B399" s="29"/>
      <c r="C399" s="29">
        <v>3.23</v>
      </c>
      <c r="D399" s="29"/>
      <c r="E399" s="29">
        <v>8.5</v>
      </c>
      <c r="F399" s="29"/>
      <c r="G399" s="29">
        <v>3.23</v>
      </c>
      <c r="H399" s="29">
        <v>0.84325880368421036</v>
      </c>
      <c r="I399" s="29">
        <v>0.53010818939195525</v>
      </c>
      <c r="J399" s="29">
        <v>2.6911475409836063</v>
      </c>
      <c r="K399" s="29">
        <v>3.5134426229508198</v>
      </c>
      <c r="L399" s="29">
        <v>4.0367213114754099</v>
      </c>
      <c r="M399" s="29">
        <v>0.12666666666666665</v>
      </c>
      <c r="N399" s="29">
        <v>2.6911475409836063</v>
      </c>
      <c r="O399" s="29">
        <v>0.43526040060368876</v>
      </c>
      <c r="P399" s="29">
        <v>2.8655737704918032</v>
      </c>
      <c r="Q399" s="29"/>
      <c r="R399" s="29"/>
      <c r="S399" s="29">
        <v>0.2975362141440141</v>
      </c>
      <c r="T399" s="29">
        <v>0.53636559092049385</v>
      </c>
      <c r="U399" s="29">
        <v>0.50294886862975552</v>
      </c>
      <c r="V399" s="29">
        <v>1.8688524590163935</v>
      </c>
      <c r="W399" s="29">
        <v>6.3876281728021516</v>
      </c>
      <c r="X399" s="29">
        <v>1.3455737704918032</v>
      </c>
      <c r="Y399" s="29">
        <v>2.6911475409836063</v>
      </c>
      <c r="Z399" s="29">
        <v>5.3505985960706557</v>
      </c>
      <c r="AA399" s="29">
        <v>5.01520448474428</v>
      </c>
      <c r="AB399" s="29">
        <f t="shared" si="18"/>
        <v>1.2666205804899295</v>
      </c>
      <c r="AC399" s="29">
        <f t="shared" si="19"/>
        <v>0.53724033124649739</v>
      </c>
      <c r="AG399">
        <f t="shared" si="26"/>
        <v>0.62864234215629256</v>
      </c>
      <c r="AH399">
        <f t="shared" si="27"/>
        <v>3.1913660779181225</v>
      </c>
      <c r="AI399">
        <f t="shared" si="28"/>
        <v>4.787049116877184</v>
      </c>
      <c r="AJ399">
        <f t="shared" si="20"/>
        <v>0.1502109033588005</v>
      </c>
      <c r="AK399">
        <f t="shared" si="21"/>
        <v>3.1913660779181225</v>
      </c>
      <c r="AL399">
        <f t="shared" si="29"/>
        <v>0.59643476763285996</v>
      </c>
      <c r="AM399">
        <f t="shared" si="22"/>
        <v>2.2162264429986962</v>
      </c>
      <c r="AN399">
        <f t="shared" si="23"/>
        <v>7.5749320907110702</v>
      </c>
      <c r="AO399">
        <f t="shared" si="24"/>
        <v>1.5956830389590613</v>
      </c>
      <c r="AP399">
        <f t="shared" si="25"/>
        <v>3.1913660779181225</v>
      </c>
    </row>
    <row r="400" spans="1:43" ht="15.75" x14ac:dyDescent="0.25">
      <c r="A400" s="29">
        <v>1713</v>
      </c>
      <c r="B400" s="29"/>
      <c r="C400" s="29">
        <v>3.23</v>
      </c>
      <c r="D400" s="29"/>
      <c r="E400" s="29">
        <v>8.5</v>
      </c>
      <c r="F400" s="29"/>
      <c r="G400" s="29">
        <v>3.23</v>
      </c>
      <c r="H400" s="29">
        <v>0.94368746052631558</v>
      </c>
      <c r="I400" s="29">
        <v>0.57558315661920623</v>
      </c>
      <c r="J400" s="29">
        <v>2.8157377049180328</v>
      </c>
      <c r="K400" s="29">
        <v>4.3357377049180323</v>
      </c>
      <c r="L400" s="29">
        <v>4.2859016393442619</v>
      </c>
      <c r="M400" s="29">
        <v>0.12983333333333333</v>
      </c>
      <c r="N400" s="29">
        <v>2.8157377049180328</v>
      </c>
      <c r="O400" s="29">
        <v>0.5716853022854419</v>
      </c>
      <c r="P400" s="29">
        <v>3.0399999999999996</v>
      </c>
      <c r="Q400" s="29"/>
      <c r="R400" s="29"/>
      <c r="S400" s="29">
        <v>0.32352190970244327</v>
      </c>
      <c r="T400" s="29">
        <v>0.69733533153269145</v>
      </c>
      <c r="U400" s="29">
        <v>0.40235909490380439</v>
      </c>
      <c r="V400" s="29">
        <v>1.8688524590163935</v>
      </c>
      <c r="W400" s="29">
        <v>5.1101025382417209</v>
      </c>
      <c r="X400" s="29">
        <v>1.4078688524590164</v>
      </c>
      <c r="Y400" s="29">
        <v>2.8157377049180328</v>
      </c>
      <c r="Z400" s="29">
        <v>5.6372378065744426</v>
      </c>
      <c r="AA400" s="29">
        <v>6.309450803387965</v>
      </c>
      <c r="AB400" s="29">
        <f t="shared" si="18"/>
        <v>1.2972411315333761</v>
      </c>
      <c r="AC400" s="29">
        <f t="shared" si="19"/>
        <v>0.55917205964520478</v>
      </c>
      <c r="AG400">
        <f t="shared" si="26"/>
        <v>0.60992985569416236</v>
      </c>
      <c r="AH400">
        <f t="shared" si="27"/>
        <v>2.9837608558956936</v>
      </c>
      <c r="AI400">
        <f t="shared" si="28"/>
        <v>4.5416536921598158</v>
      </c>
      <c r="AJ400">
        <f t="shared" si="20"/>
        <v>0.13758086099917274</v>
      </c>
      <c r="AK400">
        <f t="shared" si="21"/>
        <v>2.9837608558956936</v>
      </c>
      <c r="AL400">
        <f t="shared" si="29"/>
        <v>0.42636901700420998</v>
      </c>
      <c r="AM400">
        <f t="shared" si="22"/>
        <v>1.9803722494882923</v>
      </c>
      <c r="AN400">
        <f t="shared" si="23"/>
        <v>5.4150370244314816</v>
      </c>
      <c r="AO400">
        <f t="shared" si="24"/>
        <v>1.4918804279478468</v>
      </c>
      <c r="AP400">
        <f t="shared" si="25"/>
        <v>2.9837608558956936</v>
      </c>
    </row>
    <row r="401" spans="1:42" ht="15.75" x14ac:dyDescent="0.25">
      <c r="A401" s="29">
        <v>1714</v>
      </c>
      <c r="B401" s="29"/>
      <c r="C401" s="29">
        <v>3.23</v>
      </c>
      <c r="D401" s="29"/>
      <c r="E401" s="29">
        <v>8.5</v>
      </c>
      <c r="F401" s="29"/>
      <c r="G401" s="29">
        <v>3.23</v>
      </c>
      <c r="H401" s="29">
        <v>0.97550761210526316</v>
      </c>
      <c r="I401" s="29">
        <v>0.6080652760672427</v>
      </c>
      <c r="J401" s="29">
        <v>3.164590163934426</v>
      </c>
      <c r="K401" s="29">
        <v>5.6563934426229503</v>
      </c>
      <c r="L401" s="29">
        <v>4.5600000000000005</v>
      </c>
      <c r="M401" s="29">
        <v>0.12983333333333333</v>
      </c>
      <c r="N401" s="29">
        <v>3.164590163934426</v>
      </c>
      <c r="O401" s="29">
        <v>0.5586924545062274</v>
      </c>
      <c r="P401" s="29">
        <v>3.4386885245901637</v>
      </c>
      <c r="Q401" s="29"/>
      <c r="R401" s="29"/>
      <c r="S401" s="29">
        <v>0.41187327460110246</v>
      </c>
      <c r="T401" s="29">
        <v>0.69673469817219802</v>
      </c>
      <c r="U401" s="29">
        <v>0.50294886862975552</v>
      </c>
      <c r="V401" s="29">
        <v>1.8439344262295081</v>
      </c>
      <c r="W401" s="29">
        <v>6.3876281728021516</v>
      </c>
      <c r="X401" s="29">
        <v>1.582295081967213</v>
      </c>
      <c r="Y401" s="29">
        <v>3.164590163934426</v>
      </c>
      <c r="Z401" s="29">
        <v>5.7327842100757032</v>
      </c>
      <c r="AA401" s="29">
        <v>5.6623276440661225</v>
      </c>
      <c r="AB401" s="29">
        <f t="shared" si="18"/>
        <v>1.4193874442439285</v>
      </c>
      <c r="AC401" s="29">
        <f t="shared" si="19"/>
        <v>0.65011797480149458</v>
      </c>
      <c r="AG401">
        <f t="shared" si="26"/>
        <v>0.62333216934613611</v>
      </c>
      <c r="AH401">
        <f t="shared" si="27"/>
        <v>3.2440445616870774</v>
      </c>
      <c r="AI401">
        <f t="shared" si="28"/>
        <v>4.674489407785317</v>
      </c>
      <c r="AJ401">
        <f t="shared" si="20"/>
        <v>0.13309310119388748</v>
      </c>
      <c r="AK401">
        <f t="shared" si="21"/>
        <v>3.2440445616870774</v>
      </c>
      <c r="AL401">
        <f t="shared" si="29"/>
        <v>0.51557656997092127</v>
      </c>
      <c r="AM401">
        <f t="shared" si="22"/>
        <v>1.8902306894869585</v>
      </c>
      <c r="AN401">
        <f t="shared" si="23"/>
        <v>6.5480044374198982</v>
      </c>
      <c r="AO401">
        <f t="shared" si="24"/>
        <v>1.6220222808435387</v>
      </c>
      <c r="AP401">
        <f t="shared" si="25"/>
        <v>3.2440445616870774</v>
      </c>
    </row>
    <row r="402" spans="1:42" ht="15.75" x14ac:dyDescent="0.25">
      <c r="A402" s="29">
        <v>1715</v>
      </c>
      <c r="B402" s="29"/>
      <c r="C402" s="29">
        <v>3.23</v>
      </c>
      <c r="D402" s="29"/>
      <c r="E402" s="29">
        <v>8.1999999999999993</v>
      </c>
      <c r="F402" s="29"/>
      <c r="G402" s="29">
        <v>3.23</v>
      </c>
      <c r="H402" s="29">
        <v>1.1807416752631577</v>
      </c>
      <c r="I402" s="29">
        <v>0.55349531539454155</v>
      </c>
      <c r="J402" s="29">
        <v>3.1147540983606556</v>
      </c>
      <c r="K402" s="29">
        <v>5.4072131147540983</v>
      </c>
      <c r="L402" s="29">
        <v>3.4885245901639341</v>
      </c>
      <c r="M402" s="29">
        <v>0.13395000000000001</v>
      </c>
      <c r="N402" s="29">
        <v>3.1147540983606556</v>
      </c>
      <c r="O402" s="29">
        <v>0.58467815006465651</v>
      </c>
      <c r="P402" s="29">
        <v>3.6878688524590166</v>
      </c>
      <c r="Q402" s="29"/>
      <c r="R402" s="29"/>
      <c r="S402" s="29">
        <v>0.38848614859851621</v>
      </c>
      <c r="T402" s="29">
        <v>0.70334166513762419</v>
      </c>
      <c r="U402" s="29">
        <v>0.70412841608165766</v>
      </c>
      <c r="V402" s="29">
        <v>1.8439344262295081</v>
      </c>
      <c r="W402" s="29">
        <v>8.942679441923012</v>
      </c>
      <c r="X402" s="29">
        <v>1.5573770491803278</v>
      </c>
      <c r="Y402" s="29">
        <v>3.1147540983606556</v>
      </c>
      <c r="Z402" s="29">
        <v>5.6372378065744426</v>
      </c>
      <c r="AA402" s="29">
        <v>5.9858892237270434</v>
      </c>
      <c r="AB402" s="29">
        <f t="shared" si="18"/>
        <v>1.6467359196445761</v>
      </c>
      <c r="AC402" s="29">
        <f t="shared" si="19"/>
        <v>0.68549429211829616</v>
      </c>
      <c r="AG402">
        <f t="shared" si="26"/>
        <v>0.46876918719006117</v>
      </c>
      <c r="AH402">
        <f t="shared" si="27"/>
        <v>2.6379640556571826</v>
      </c>
      <c r="AI402">
        <f t="shared" si="28"/>
        <v>2.9545197423360445</v>
      </c>
      <c r="AJ402">
        <f t="shared" si="20"/>
        <v>0.11344564421353716</v>
      </c>
      <c r="AK402">
        <f t="shared" si="21"/>
        <v>2.6379640556571826</v>
      </c>
      <c r="AL402">
        <f t="shared" si="29"/>
        <v>0.59634417149265539</v>
      </c>
      <c r="AM402">
        <f t="shared" si="22"/>
        <v>1.5616747209490522</v>
      </c>
      <c r="AN402">
        <f t="shared" si="23"/>
        <v>7.5737814877499883</v>
      </c>
      <c r="AO402">
        <f t="shared" si="24"/>
        <v>1.3189820278285913</v>
      </c>
      <c r="AP402">
        <f t="shared" si="25"/>
        <v>2.6379640556571826</v>
      </c>
    </row>
    <row r="403" spans="1:42" ht="15.75" x14ac:dyDescent="0.25">
      <c r="A403" s="29">
        <v>1716</v>
      </c>
      <c r="B403" s="29"/>
      <c r="C403" s="29">
        <v>3.23</v>
      </c>
      <c r="D403" s="29"/>
      <c r="E403" s="29">
        <v>8.1999999999999993</v>
      </c>
      <c r="F403" s="29"/>
      <c r="G403" s="29">
        <v>3.23</v>
      </c>
      <c r="H403" s="29">
        <v>1.3006882689473682</v>
      </c>
      <c r="I403" s="29">
        <v>0.54829817628285571</v>
      </c>
      <c r="J403" s="29">
        <v>2.7409836065573767</v>
      </c>
      <c r="K403" s="29">
        <v>4.3357377049180323</v>
      </c>
      <c r="L403" s="29">
        <v>3.3390163934426229</v>
      </c>
      <c r="M403" s="29">
        <v>0.14630000000000001</v>
      </c>
      <c r="N403" s="29">
        <v>2.7409836065573767</v>
      </c>
      <c r="O403" s="29">
        <v>0.49502750038807586</v>
      </c>
      <c r="P403" s="29">
        <v>3.6878688524590166</v>
      </c>
      <c r="Q403" s="29"/>
      <c r="R403" s="29"/>
      <c r="S403" s="29">
        <v>0.36250045304008705</v>
      </c>
      <c r="T403" s="29">
        <v>0.82587087067825227</v>
      </c>
      <c r="U403" s="29">
        <v>0.4526539817667799</v>
      </c>
      <c r="V403" s="29">
        <v>1.7940983606557375</v>
      </c>
      <c r="W403" s="29">
        <v>5.7488653555219358</v>
      </c>
      <c r="X403" s="29">
        <v>1.3704918032786884</v>
      </c>
      <c r="Y403" s="29">
        <v>2.7409836065573767</v>
      </c>
      <c r="Z403" s="29">
        <v>5.8283306135769646</v>
      </c>
      <c r="AA403" s="29">
        <v>6.4712315932184259</v>
      </c>
      <c r="AB403" s="29">
        <f t="shared" si="18"/>
        <v>1.5426041987235202</v>
      </c>
      <c r="AC403" s="29">
        <f t="shared" si="19"/>
        <v>0.62941952514871491</v>
      </c>
      <c r="AG403">
        <f t="shared" si="26"/>
        <v>0.42154464630221278</v>
      </c>
      <c r="AH403">
        <f t="shared" si="27"/>
        <v>2.1073332265659799</v>
      </c>
      <c r="AI403">
        <f t="shared" si="28"/>
        <v>2.5671150214531031</v>
      </c>
      <c r="AJ403">
        <f t="shared" si="20"/>
        <v>0.11247891096795921</v>
      </c>
      <c r="AK403">
        <f t="shared" si="21"/>
        <v>2.1073332265659799</v>
      </c>
      <c r="AL403">
        <f t="shared" si="29"/>
        <v>0.34801112039943854</v>
      </c>
      <c r="AM403">
        <f t="shared" si="22"/>
        <v>1.3793453846613688</v>
      </c>
      <c r="AN403">
        <f t="shared" si="23"/>
        <v>4.4198640771738686</v>
      </c>
      <c r="AO403">
        <f t="shared" si="24"/>
        <v>1.0536666132829899</v>
      </c>
      <c r="AP403">
        <f t="shared" si="25"/>
        <v>2.1073332265659799</v>
      </c>
    </row>
    <row r="404" spans="1:42" ht="15.75" x14ac:dyDescent="0.25">
      <c r="A404" s="29">
        <v>1717</v>
      </c>
      <c r="B404" s="29"/>
      <c r="C404" s="29">
        <v>3.23</v>
      </c>
      <c r="D404" s="29"/>
      <c r="E404" s="29">
        <v>8.1999999999999993</v>
      </c>
      <c r="F404" s="29"/>
      <c r="G404" s="29">
        <v>3.23</v>
      </c>
      <c r="H404" s="29">
        <v>0.85816340999999985</v>
      </c>
      <c r="I404" s="29">
        <v>0.54440032194909127</v>
      </c>
      <c r="J404" s="29">
        <v>2.5914754098360655</v>
      </c>
      <c r="K404" s="29">
        <v>3.7626229508196718</v>
      </c>
      <c r="L404" s="29">
        <v>3.3639344262295081</v>
      </c>
      <c r="M404" s="29">
        <v>0.12191666666666666</v>
      </c>
      <c r="N404" s="29">
        <v>2.5914754098360655</v>
      </c>
      <c r="O404" s="29">
        <v>0.49372821561015445</v>
      </c>
      <c r="P404" s="29">
        <v>3.5383606557377045</v>
      </c>
      <c r="Q404" s="29"/>
      <c r="R404" s="29"/>
      <c r="S404" s="29">
        <v>0.33391618792581496</v>
      </c>
      <c r="T404" s="29">
        <v>0.69613406481170492</v>
      </c>
      <c r="U404" s="29">
        <v>0.36463792975657272</v>
      </c>
      <c r="V404" s="29">
        <v>1.7442622950819673</v>
      </c>
      <c r="W404" s="29">
        <v>4.6310304252815593</v>
      </c>
      <c r="X404" s="29">
        <v>1.2957377049180328</v>
      </c>
      <c r="Y404" s="29">
        <v>2.5914754098360655</v>
      </c>
      <c r="Z404" s="29">
        <v>5.7327842100757032</v>
      </c>
      <c r="AA404" s="29">
        <v>5.5005468542356617</v>
      </c>
      <c r="AB404" s="29">
        <f t="shared" si="18"/>
        <v>1.1778503047521987</v>
      </c>
      <c r="AC404" s="29">
        <f t="shared" si="19"/>
        <v>0.53716220800121228</v>
      </c>
      <c r="AG404">
        <f t="shared" si="26"/>
        <v>0.63437838948306058</v>
      </c>
      <c r="AH404">
        <f t="shared" si="27"/>
        <v>3.019792477327909</v>
      </c>
      <c r="AI404">
        <f t="shared" si="28"/>
        <v>3.9199229273006511</v>
      </c>
      <c r="AJ404">
        <f t="shared" si="20"/>
        <v>0.14206695979576509</v>
      </c>
      <c r="AK404">
        <f t="shared" si="21"/>
        <v>3.019792477327909</v>
      </c>
      <c r="AL404">
        <f t="shared" si="29"/>
        <v>0.42490500702724299</v>
      </c>
      <c r="AM404">
        <f t="shared" si="22"/>
        <v>2.0325526289707079</v>
      </c>
      <c r="AN404">
        <f t="shared" si="23"/>
        <v>5.3964435809277393</v>
      </c>
      <c r="AO404">
        <f t="shared" si="24"/>
        <v>1.5098962386639545</v>
      </c>
      <c r="AP404">
        <f t="shared" si="25"/>
        <v>3.019792477327909</v>
      </c>
    </row>
    <row r="405" spans="1:42" ht="15.75" x14ac:dyDescent="0.25">
      <c r="A405" s="29">
        <v>1718</v>
      </c>
      <c r="B405" s="29"/>
      <c r="C405" s="29">
        <v>3.23</v>
      </c>
      <c r="D405" s="29"/>
      <c r="E405" s="29">
        <v>8.1999999999999993</v>
      </c>
      <c r="F405" s="29"/>
      <c r="G405" s="29">
        <v>3.23</v>
      </c>
      <c r="H405" s="29">
        <v>0.76826260999999985</v>
      </c>
      <c r="I405" s="29">
        <v>0.54440032194909127</v>
      </c>
      <c r="J405" s="29">
        <v>2.5914754098360655</v>
      </c>
      <c r="K405" s="29">
        <v>3.6131147540983601</v>
      </c>
      <c r="L405" s="29">
        <v>3.2393442622950817</v>
      </c>
      <c r="M405" s="29">
        <v>0.13046666666666665</v>
      </c>
      <c r="N405" s="29">
        <v>2.5914754098360655</v>
      </c>
      <c r="O405" s="29">
        <v>0.49502750038807586</v>
      </c>
      <c r="P405" s="29">
        <v>3.4885245901639341</v>
      </c>
      <c r="Q405" s="29"/>
      <c r="R405" s="29"/>
      <c r="S405" s="29">
        <v>0.32352190970244327</v>
      </c>
      <c r="T405" s="29">
        <v>0.58621815984143566</v>
      </c>
      <c r="U405" s="29">
        <v>0.50294886862975552</v>
      </c>
      <c r="V405" s="29">
        <v>1.7816393442622951</v>
      </c>
      <c r="W405" s="29">
        <v>6.3876281728021516</v>
      </c>
      <c r="X405" s="29">
        <v>1.2957377049180328</v>
      </c>
      <c r="Y405" s="29">
        <v>2.5914754098360655</v>
      </c>
      <c r="Z405" s="29">
        <v>5.7327842100757032</v>
      </c>
      <c r="AA405" s="29">
        <v>5.4358345383034772</v>
      </c>
      <c r="AB405" s="29">
        <f t="shared" si="18"/>
        <v>1.1982215812347228</v>
      </c>
      <c r="AC405" s="29">
        <f t="shared" si="19"/>
        <v>0.54371986005116468</v>
      </c>
      <c r="AG405">
        <f t="shared" si="26"/>
        <v>0.70861228291337952</v>
      </c>
      <c r="AH405">
        <f t="shared" si="27"/>
        <v>3.3731635200053089</v>
      </c>
      <c r="AI405">
        <f t="shared" si="28"/>
        <v>4.2164544000066364</v>
      </c>
      <c r="AJ405">
        <f t="shared" si="20"/>
        <v>0.16982040381565189</v>
      </c>
      <c r="AK405">
        <f t="shared" si="21"/>
        <v>3.3731635200053089</v>
      </c>
      <c r="AL405">
        <f t="shared" si="29"/>
        <v>0.6546574857128028</v>
      </c>
      <c r="AM405">
        <f t="shared" si="22"/>
        <v>2.3190499200036503</v>
      </c>
      <c r="AN405">
        <f t="shared" si="23"/>
        <v>8.314381162975188</v>
      </c>
      <c r="AO405">
        <f t="shared" si="24"/>
        <v>1.6865817600026545</v>
      </c>
      <c r="AP405">
        <f t="shared" si="25"/>
        <v>3.3731635200053089</v>
      </c>
    </row>
    <row r="406" spans="1:42" ht="15.75" x14ac:dyDescent="0.25">
      <c r="A406" s="29">
        <v>1719</v>
      </c>
      <c r="B406" s="29"/>
      <c r="C406" s="29">
        <v>3.23</v>
      </c>
      <c r="D406" s="29"/>
      <c r="E406" s="29">
        <v>8.1999999999999993</v>
      </c>
      <c r="F406" s="29"/>
      <c r="G406" s="29">
        <v>3.23</v>
      </c>
      <c r="H406" s="29">
        <v>0.71361238684210515</v>
      </c>
      <c r="I406" s="29">
        <v>0.49112964605431148</v>
      </c>
      <c r="J406" s="29">
        <v>2.3921311475409834</v>
      </c>
      <c r="K406" s="29">
        <v>3.6380327868852458</v>
      </c>
      <c r="L406" s="29">
        <v>3.2642622950819669</v>
      </c>
      <c r="M406" s="29">
        <v>0.12951666666666664</v>
      </c>
      <c r="N406" s="29">
        <v>2.3921311475409834</v>
      </c>
      <c r="O406" s="29">
        <v>0.44175682449329601</v>
      </c>
      <c r="P406" s="29">
        <v>3.2393442622950817</v>
      </c>
      <c r="Q406" s="29"/>
      <c r="R406" s="29"/>
      <c r="S406" s="29">
        <v>0.29493764458817118</v>
      </c>
      <c r="T406" s="29">
        <v>0.52555419043161511</v>
      </c>
      <c r="U406" s="29">
        <v>0.30176932117785327</v>
      </c>
      <c r="V406" s="29">
        <v>1.6944262295081967</v>
      </c>
      <c r="W406" s="29">
        <v>3.8325769036812907</v>
      </c>
      <c r="X406" s="29">
        <v>1.1960655737704917</v>
      </c>
      <c r="Y406" s="29">
        <v>2.3921311475409834</v>
      </c>
      <c r="Z406" s="29">
        <v>5.6372378065744426</v>
      </c>
      <c r="AA406" s="29">
        <v>5.6623276440661225</v>
      </c>
      <c r="AB406" s="29">
        <f t="shared" si="18"/>
        <v>1.0175465051116235</v>
      </c>
      <c r="AC406" s="29">
        <f t="shared" si="19"/>
        <v>0.46998491536514958</v>
      </c>
      <c r="AG406">
        <f t="shared" si="26"/>
        <v>0.68823027053618047</v>
      </c>
      <c r="AH406">
        <f t="shared" si="27"/>
        <v>3.3521435328872307</v>
      </c>
      <c r="AI406">
        <f t="shared" si="28"/>
        <v>4.5742791959190336</v>
      </c>
      <c r="AJ406">
        <f t="shared" si="20"/>
        <v>0.18149442057726456</v>
      </c>
      <c r="AK406">
        <f t="shared" si="21"/>
        <v>3.3521435328872307</v>
      </c>
      <c r="AL406">
        <f t="shared" si="29"/>
        <v>0.42287567696694589</v>
      </c>
      <c r="AM406">
        <f t="shared" si="22"/>
        <v>2.3744350024617886</v>
      </c>
      <c r="AN406">
        <f t="shared" si="23"/>
        <v>5.3706703728074325</v>
      </c>
      <c r="AO406">
        <f t="shared" si="24"/>
        <v>1.6760717664436153</v>
      </c>
      <c r="AP406">
        <f t="shared" si="25"/>
        <v>3.3521435328872307</v>
      </c>
    </row>
    <row r="407" spans="1:42" ht="15.75" x14ac:dyDescent="0.25">
      <c r="A407" s="29">
        <v>1720</v>
      </c>
      <c r="B407" s="29"/>
      <c r="C407" s="29">
        <v>3.23</v>
      </c>
      <c r="D407" s="29"/>
      <c r="E407" s="29">
        <v>7.83</v>
      </c>
      <c r="F407" s="29"/>
      <c r="G407" s="29">
        <v>3.23</v>
      </c>
      <c r="H407" s="29">
        <v>0.67777035736842095</v>
      </c>
      <c r="I407" s="29">
        <v>0.42876397671408145</v>
      </c>
      <c r="J407" s="29">
        <v>2.3173770491803283</v>
      </c>
      <c r="K407" s="29">
        <v>3.7127868852459014</v>
      </c>
      <c r="L407" s="29">
        <v>3.1147540983606556</v>
      </c>
      <c r="M407" s="29">
        <v>0.10735</v>
      </c>
      <c r="N407" s="29">
        <v>2.3173770491803283</v>
      </c>
      <c r="O407" s="29">
        <v>0.42876397671408145</v>
      </c>
      <c r="P407" s="29">
        <v>3.1147540983606556</v>
      </c>
      <c r="Q407" s="29"/>
      <c r="R407" s="29"/>
      <c r="S407" s="29">
        <v>0.25465981647260594</v>
      </c>
      <c r="T407" s="29">
        <v>0.60216224541089347</v>
      </c>
      <c r="U407" s="29">
        <v>0.30176932117785327</v>
      </c>
      <c r="V407" s="29">
        <v>1.6944262295081967</v>
      </c>
      <c r="W407" s="29">
        <v>3.8325769036812907</v>
      </c>
      <c r="X407" s="29">
        <v>1.1586885245901641</v>
      </c>
      <c r="Y407" s="29">
        <v>2.3173770491803283</v>
      </c>
      <c r="Z407" s="29">
        <v>5.6372378065744426</v>
      </c>
      <c r="AA407" s="29">
        <v>4.6916429050833584</v>
      </c>
      <c r="AB407" s="29">
        <f t="shared" si="18"/>
        <v>0.97227382805789608</v>
      </c>
      <c r="AC407" s="29">
        <f t="shared" si="19"/>
        <v>0.42822148885879802</v>
      </c>
      <c r="AG407">
        <f t="shared" si="26"/>
        <v>0.63260951449520952</v>
      </c>
      <c r="AH407">
        <f t="shared" si="27"/>
        <v>3.4191183252363064</v>
      </c>
      <c r="AI407">
        <f t="shared" si="28"/>
        <v>4.5955891468229915</v>
      </c>
      <c r="AJ407">
        <f t="shared" si="20"/>
        <v>0.15838697994525441</v>
      </c>
      <c r="AK407">
        <f t="shared" si="21"/>
        <v>3.4191183252363064</v>
      </c>
      <c r="AL407">
        <f t="shared" si="29"/>
        <v>0.44523829922207436</v>
      </c>
      <c r="AM407">
        <f t="shared" si="22"/>
        <v>2.5000004958717073</v>
      </c>
      <c r="AN407">
        <f t="shared" si="23"/>
        <v>5.6546835694644972</v>
      </c>
      <c r="AO407">
        <f t="shared" si="24"/>
        <v>1.7095591626181532</v>
      </c>
      <c r="AP407">
        <f t="shared" si="25"/>
        <v>3.4191183252363064</v>
      </c>
    </row>
    <row r="408" spans="1:42" ht="15.75" x14ac:dyDescent="0.25">
      <c r="A408" s="29">
        <v>1721</v>
      </c>
      <c r="B408" s="29"/>
      <c r="C408" s="29">
        <v>3.23</v>
      </c>
      <c r="D408" s="29"/>
      <c r="E408" s="29">
        <v>7.83</v>
      </c>
      <c r="F408" s="29"/>
      <c r="G408" s="29">
        <v>3.23</v>
      </c>
      <c r="H408" s="29">
        <v>0.6185068036842104</v>
      </c>
      <c r="I408" s="29">
        <v>0.43006326149200291</v>
      </c>
      <c r="J408" s="29">
        <v>2.3173770491803283</v>
      </c>
      <c r="K408" s="29">
        <v>3.6629508196721305</v>
      </c>
      <c r="L408" s="29">
        <v>3.0649180327868852</v>
      </c>
      <c r="M408" s="29">
        <v>0.10988333333333333</v>
      </c>
      <c r="N408" s="29">
        <v>2.3173770491803283</v>
      </c>
      <c r="O408" s="29">
        <v>0.41577112893486684</v>
      </c>
      <c r="P408" s="29">
        <v>3.0399999999999996</v>
      </c>
      <c r="Q408" s="29"/>
      <c r="R408" s="29"/>
      <c r="S408" s="29">
        <v>0.23517054480378408</v>
      </c>
      <c r="T408" s="29">
        <v>0.4781041549526463</v>
      </c>
      <c r="U408" s="29">
        <v>0.50294886862975552</v>
      </c>
      <c r="V408" s="29">
        <v>1.644590163934426</v>
      </c>
      <c r="W408" s="29">
        <v>6.3876281728021516</v>
      </c>
      <c r="X408" s="29">
        <v>1.1586885245901641</v>
      </c>
      <c r="Y408" s="29">
        <v>2.3173770491803283</v>
      </c>
      <c r="Z408" s="29">
        <v>5.5416914030731794</v>
      </c>
      <c r="AA408" s="29">
        <v>4.8534236949138192</v>
      </c>
      <c r="AB408" s="29">
        <f t="shared" si="18"/>
        <v>1.0502509835156659</v>
      </c>
      <c r="AC408" s="29">
        <f t="shared" si="19"/>
        <v>0.44409223417372595</v>
      </c>
    </row>
    <row r="409" spans="1:42" ht="15.75" x14ac:dyDescent="0.25">
      <c r="A409" s="29">
        <v>1722</v>
      </c>
      <c r="B409" s="29"/>
      <c r="C409" s="29">
        <v>3.23</v>
      </c>
      <c r="D409" s="29"/>
      <c r="E409" s="29">
        <v>7.83</v>
      </c>
      <c r="F409" s="29"/>
      <c r="G409" s="29">
        <v>3.23</v>
      </c>
      <c r="H409" s="29">
        <v>0.63211021421052616</v>
      </c>
      <c r="I409" s="29">
        <v>0.3806904399309875</v>
      </c>
      <c r="J409" s="29">
        <v>2.142950819672131</v>
      </c>
      <c r="K409" s="29">
        <v>3.5383606557377045</v>
      </c>
      <c r="L409" s="29">
        <v>2.840655737704918</v>
      </c>
      <c r="M409" s="29">
        <v>0.10355</v>
      </c>
      <c r="N409" s="29">
        <v>2.142950819672131</v>
      </c>
      <c r="O409" s="29">
        <v>0.43526040060368876</v>
      </c>
      <c r="P409" s="29">
        <v>2.7409836065573767</v>
      </c>
      <c r="Q409" s="29"/>
      <c r="R409" s="29"/>
      <c r="S409" s="29">
        <v>0.2026884253557476</v>
      </c>
      <c r="T409" s="29">
        <v>0.4985256892094177</v>
      </c>
      <c r="U409" s="29">
        <v>0.75442330294463322</v>
      </c>
      <c r="V409" s="29">
        <v>1.4701639344262294</v>
      </c>
      <c r="W409" s="29">
        <v>9.5814422592032269</v>
      </c>
      <c r="X409" s="29">
        <v>1.0714754098360655</v>
      </c>
      <c r="Y409" s="29">
        <v>2.142950819672131</v>
      </c>
      <c r="Z409" s="29">
        <v>5.5416914030731794</v>
      </c>
      <c r="AA409" s="29">
        <v>4.6916429050833584</v>
      </c>
      <c r="AB409" s="29">
        <f t="shared" si="18"/>
        <v>1.1785178914546384</v>
      </c>
      <c r="AC409" s="29">
        <f t="shared" si="19"/>
        <v>0.45644626943764072</v>
      </c>
    </row>
    <row r="410" spans="1:42" ht="15.75" x14ac:dyDescent="0.25">
      <c r="A410" s="29">
        <v>1723</v>
      </c>
      <c r="B410" s="29"/>
      <c r="C410" s="29">
        <v>3.23</v>
      </c>
      <c r="D410" s="29"/>
      <c r="E410" s="29">
        <v>7.83</v>
      </c>
      <c r="F410" s="29"/>
      <c r="G410" s="29">
        <v>3.23</v>
      </c>
      <c r="H410" s="29">
        <v>0.70095530052631572</v>
      </c>
      <c r="I410" s="29">
        <v>0.34301118137126513</v>
      </c>
      <c r="J410" s="29">
        <v>2.0681967213114758</v>
      </c>
      <c r="K410" s="29">
        <v>3.1895081967213117</v>
      </c>
      <c r="L410" s="29">
        <v>2.2426229508196718</v>
      </c>
      <c r="M410" s="29">
        <v>0.10671666666666665</v>
      </c>
      <c r="N410" s="29">
        <v>2.0681967213114758</v>
      </c>
      <c r="O410" s="29">
        <v>0.45474967227251067</v>
      </c>
      <c r="P410" s="29">
        <v>2.6662295081967211</v>
      </c>
      <c r="Q410" s="29"/>
      <c r="R410" s="29"/>
      <c r="S410" s="29">
        <v>0.19749128624406173</v>
      </c>
      <c r="T410" s="29">
        <v>0.48350985519708584</v>
      </c>
      <c r="U410" s="29">
        <v>0.40235909490380439</v>
      </c>
      <c r="V410" s="29">
        <v>1.4327868852459016</v>
      </c>
      <c r="W410" s="29">
        <v>5.1101025382417209</v>
      </c>
      <c r="X410" s="29">
        <v>1.0340983606557379</v>
      </c>
      <c r="Y410" s="29">
        <v>2.0681967213114758</v>
      </c>
      <c r="Z410" s="29">
        <v>5.5416914030731794</v>
      </c>
      <c r="AA410" s="29">
        <v>5.6623276440661225</v>
      </c>
      <c r="AB410" s="29">
        <f t="shared" si="18"/>
        <v>0.99788543826083465</v>
      </c>
      <c r="AC410" s="29">
        <f t="shared" si="19"/>
        <v>0.39213705672226051</v>
      </c>
    </row>
    <row r="411" spans="1:42" ht="15.75" x14ac:dyDescent="0.25">
      <c r="A411" s="29">
        <v>1724</v>
      </c>
      <c r="B411" s="29"/>
      <c r="C411" s="29">
        <v>3.23</v>
      </c>
      <c r="D411" s="29"/>
      <c r="E411" s="29">
        <v>7.83</v>
      </c>
      <c r="F411" s="29"/>
      <c r="G411" s="29">
        <v>3.23</v>
      </c>
      <c r="H411" s="29">
        <v>0.7415289510526315</v>
      </c>
      <c r="I411" s="29">
        <v>0.29623692936609264</v>
      </c>
      <c r="J411" s="29">
        <v>2.0681967213114758</v>
      </c>
      <c r="K411" s="29">
        <v>2.965245901639344</v>
      </c>
      <c r="L411" s="29">
        <v>2.8904918032786884</v>
      </c>
      <c r="M411" s="29">
        <v>9.6266666666666667E-2</v>
      </c>
      <c r="N411" s="29">
        <v>2.0681967213114758</v>
      </c>
      <c r="O411" s="29">
        <v>0.38978543337643773</v>
      </c>
      <c r="P411" s="29">
        <v>2.5914754098360655</v>
      </c>
      <c r="Q411" s="29"/>
      <c r="R411" s="29"/>
      <c r="S411" s="29">
        <v>0.16500916679602529</v>
      </c>
      <c r="T411" s="29">
        <v>0.53035925731556122</v>
      </c>
      <c r="U411" s="29">
        <v>0.40235909490380439</v>
      </c>
      <c r="V411" s="29">
        <v>1.2957377049180328</v>
      </c>
      <c r="W411" s="29">
        <v>5.1101025382417209</v>
      </c>
      <c r="X411" s="29">
        <v>1.0340983606557379</v>
      </c>
      <c r="Y411" s="29">
        <v>2.0681967213114758</v>
      </c>
      <c r="Z411" s="29">
        <v>5.5416914030731794</v>
      </c>
      <c r="AA411" s="29">
        <v>4.9504921688120946</v>
      </c>
      <c r="AB411" s="29">
        <f t="shared" si="18"/>
        <v>1.0260304816352892</v>
      </c>
      <c r="AC411" s="29">
        <f t="shared" si="19"/>
        <v>0.36925450046427821</v>
      </c>
    </row>
    <row r="412" spans="1:42" ht="15.75" x14ac:dyDescent="0.25">
      <c r="A412" s="29">
        <v>1725</v>
      </c>
      <c r="B412" s="29"/>
      <c r="C412" s="29">
        <v>3.23</v>
      </c>
      <c r="D412" s="29"/>
      <c r="E412" s="29">
        <v>7.5</v>
      </c>
      <c r="F412" s="29"/>
      <c r="G412" s="29">
        <v>3.23</v>
      </c>
      <c r="H412" s="29">
        <v>0.76743457631578926</v>
      </c>
      <c r="I412" s="29">
        <v>0.35990188348424412</v>
      </c>
      <c r="J412" s="29">
        <v>2.1180327868852458</v>
      </c>
      <c r="K412" s="29">
        <v>3.0399999999999996</v>
      </c>
      <c r="L412" s="29">
        <v>2.840655737704918</v>
      </c>
      <c r="M412" s="29">
        <v>0.11051666666666667</v>
      </c>
      <c r="N412" s="29">
        <v>2.1180327868852458</v>
      </c>
      <c r="O412" s="29">
        <v>0.59767099784387112</v>
      </c>
      <c r="P412" s="29">
        <v>2.6163934426229507</v>
      </c>
      <c r="Q412" s="29"/>
      <c r="R412" s="29"/>
      <c r="S412" s="29">
        <v>0.21568127313496219</v>
      </c>
      <c r="T412" s="29">
        <v>0.50573328953533703</v>
      </c>
      <c r="U412" s="29">
        <v>0.5280963120612433</v>
      </c>
      <c r="V412" s="29">
        <v>1.2832786885245901</v>
      </c>
      <c r="W412" s="29">
        <v>6.707009581442259</v>
      </c>
      <c r="X412" s="29">
        <v>1.0590163934426229</v>
      </c>
      <c r="Y412" s="29">
        <v>2.1180327868852458</v>
      </c>
      <c r="Z412" s="29">
        <v>5.8283306135769646</v>
      </c>
      <c r="AA412" s="29">
        <v>5.9211769077948597</v>
      </c>
      <c r="AB412" s="29">
        <f t="shared" si="18"/>
        <v>1.1320436693503495</v>
      </c>
      <c r="AC412" s="29">
        <f t="shared" si="19"/>
        <v>0.43762786864493936</v>
      </c>
    </row>
    <row r="413" spans="1:42" ht="15.75" x14ac:dyDescent="0.25">
      <c r="A413" s="29">
        <v>1726</v>
      </c>
      <c r="B413" s="29"/>
      <c r="C413" s="29">
        <v>3.23</v>
      </c>
      <c r="D413" s="29"/>
      <c r="E413" s="29">
        <v>7.5</v>
      </c>
      <c r="F413" s="29"/>
      <c r="G413" s="29">
        <v>3.23</v>
      </c>
      <c r="H413" s="29">
        <v>0.65955361631578935</v>
      </c>
      <c r="I413" s="29">
        <v>0.45215110271666764</v>
      </c>
      <c r="J413" s="29">
        <v>2.142950819672131</v>
      </c>
      <c r="K413" s="29">
        <v>2.9901639344262292</v>
      </c>
      <c r="L413" s="29">
        <v>2.7908196721311471</v>
      </c>
      <c r="M413" s="29">
        <v>0.10386666666666665</v>
      </c>
      <c r="N413" s="29">
        <v>2.142950819672131</v>
      </c>
      <c r="O413" s="29">
        <v>0.48723179172054715</v>
      </c>
      <c r="P413" s="29">
        <v>2.7409836065573767</v>
      </c>
      <c r="Q413" s="29"/>
      <c r="R413" s="29"/>
      <c r="S413" s="29">
        <v>0.30013478369985702</v>
      </c>
      <c r="T413" s="29">
        <v>0.49672378912793785</v>
      </c>
      <c r="U413" s="29">
        <v>0.5280963120612433</v>
      </c>
      <c r="V413" s="29">
        <v>1.2459016393442623</v>
      </c>
      <c r="W413" s="29">
        <v>6.707009581442259</v>
      </c>
      <c r="X413" s="29">
        <v>1.0714754098360655</v>
      </c>
      <c r="Y413" s="29">
        <v>2.142950819672131</v>
      </c>
      <c r="Z413" s="29">
        <v>5.9238770170782269</v>
      </c>
      <c r="AA413" s="29">
        <v>5.17698527457474</v>
      </c>
      <c r="AB413" s="29">
        <f t="shared" si="18"/>
        <v>1.0739549598980813</v>
      </c>
      <c r="AC413" s="29">
        <f t="shared" si="19"/>
        <v>0.49259981448546297</v>
      </c>
    </row>
    <row r="414" spans="1:42" ht="15.75" x14ac:dyDescent="0.25">
      <c r="A414" s="29">
        <v>1727</v>
      </c>
      <c r="B414" s="29"/>
      <c r="C414" s="29">
        <v>3.23</v>
      </c>
      <c r="D414" s="29"/>
      <c r="E414" s="29">
        <v>7.5</v>
      </c>
      <c r="F414" s="29"/>
      <c r="G414" s="29">
        <v>3.23</v>
      </c>
      <c r="H414" s="29">
        <v>0.60750578473684202</v>
      </c>
      <c r="I414" s="29">
        <v>0.4534503874945891</v>
      </c>
      <c r="J414" s="29">
        <v>2.142950819672131</v>
      </c>
      <c r="K414" s="29">
        <v>2.9901639344262292</v>
      </c>
      <c r="L414" s="29">
        <v>2.965245901639344</v>
      </c>
      <c r="M414" s="29">
        <v>0.10323333333333332</v>
      </c>
      <c r="N414" s="29">
        <v>2.142950819672131</v>
      </c>
      <c r="O414" s="29">
        <v>0.38978543337643773</v>
      </c>
      <c r="P414" s="29">
        <v>3.3639344262295081</v>
      </c>
      <c r="Q414" s="29"/>
      <c r="R414" s="29"/>
      <c r="S414" s="29">
        <v>0.29493764458817118</v>
      </c>
      <c r="T414" s="29">
        <v>0.4468712202069961</v>
      </c>
      <c r="U414" s="29">
        <v>0.50294886862975552</v>
      </c>
      <c r="V414" s="29">
        <v>1.2608524590163934</v>
      </c>
      <c r="W414" s="29">
        <v>6.3876281728021516</v>
      </c>
      <c r="X414" s="29">
        <v>1.0714754098360655</v>
      </c>
      <c r="Y414" s="29">
        <v>2.142950819672131</v>
      </c>
      <c r="Z414" s="29">
        <v>5.7327842100757032</v>
      </c>
      <c r="AA414" s="29">
        <v>4.7887113789816356</v>
      </c>
      <c r="AB414" s="29">
        <f t="shared" si="18"/>
        <v>1.0271028374903108</v>
      </c>
      <c r="AC414" s="29">
        <f t="shared" si="19"/>
        <v>0.47881417623207917</v>
      </c>
    </row>
    <row r="415" spans="1:42" ht="15.75" x14ac:dyDescent="0.25">
      <c r="A415" s="29">
        <v>1728</v>
      </c>
      <c r="B415" s="29"/>
      <c r="C415" s="29">
        <v>3.23</v>
      </c>
      <c r="D415" s="29"/>
      <c r="E415" s="29">
        <v>7.5</v>
      </c>
      <c r="F415" s="29"/>
      <c r="G415" s="29">
        <v>3.23</v>
      </c>
      <c r="H415" s="29">
        <v>0.70201991526315766</v>
      </c>
      <c r="I415" s="29">
        <v>0.46904180482964675</v>
      </c>
      <c r="J415" s="29">
        <v>2.1180327868852458</v>
      </c>
      <c r="K415" s="29">
        <v>3.0150819672131144</v>
      </c>
      <c r="L415" s="29">
        <v>3.2891803278688521</v>
      </c>
      <c r="M415" s="29">
        <v>0.11241666666666665</v>
      </c>
      <c r="N415" s="29">
        <v>2.1180327868852458</v>
      </c>
      <c r="O415" s="29">
        <v>0.37029616170761581</v>
      </c>
      <c r="P415" s="29">
        <v>3.6131147540983601</v>
      </c>
      <c r="Q415" s="29"/>
      <c r="R415" s="29"/>
      <c r="S415" s="29">
        <v>0.27674765769727078</v>
      </c>
      <c r="T415" s="29">
        <v>0.4919187222439918</v>
      </c>
      <c r="U415" s="29">
        <v>0.4526539817667799</v>
      </c>
      <c r="V415" s="29">
        <v>1.3331147540983606</v>
      </c>
      <c r="W415" s="29">
        <v>5.7488653555219358</v>
      </c>
      <c r="X415" s="29">
        <v>1.0590163934426229</v>
      </c>
      <c r="Y415" s="29">
        <v>2.1180327868852458</v>
      </c>
      <c r="Z415" s="29">
        <v>5.446144999571918</v>
      </c>
      <c r="AA415" s="29">
        <v>4.8534236949138192</v>
      </c>
      <c r="AB415" s="29">
        <f t="shared" si="18"/>
        <v>1.0664843902783672</v>
      </c>
      <c r="AC415" s="29">
        <f t="shared" si="19"/>
        <v>0.47240492082000818</v>
      </c>
    </row>
    <row r="416" spans="1:42" ht="15.75" x14ac:dyDescent="0.25">
      <c r="A416" s="29">
        <v>1729</v>
      </c>
      <c r="B416" s="29"/>
      <c r="C416" s="29">
        <v>3.1321212121212119</v>
      </c>
      <c r="D416" s="29"/>
      <c r="E416" s="29">
        <v>7.5</v>
      </c>
      <c r="F416" s="29"/>
      <c r="G416" s="29">
        <v>3.1321212121212119</v>
      </c>
      <c r="H416" s="29">
        <v>0.98127303125996812</v>
      </c>
      <c r="I416" s="29">
        <v>0.4812865795549065</v>
      </c>
      <c r="J416" s="29">
        <v>2.0538499751614507</v>
      </c>
      <c r="K416" s="29">
        <v>3.092856433184302</v>
      </c>
      <c r="L416" s="29">
        <v>2.9962046696472924</v>
      </c>
      <c r="M416" s="29">
        <v>9.9490909090909088E-2</v>
      </c>
      <c r="N416" s="29">
        <v>2.0538499751614507</v>
      </c>
      <c r="O416" s="29">
        <v>0.51656412988877398</v>
      </c>
      <c r="P416" s="29">
        <v>2.8995529061102832</v>
      </c>
      <c r="Q416" s="29"/>
      <c r="R416" s="29"/>
      <c r="S416" s="29">
        <v>0.28096049015901614</v>
      </c>
      <c r="T416" s="29">
        <v>0.67391063047345379</v>
      </c>
      <c r="U416" s="29">
        <v>0.26823939660253626</v>
      </c>
      <c r="V416" s="29">
        <v>1.2129796323894684</v>
      </c>
      <c r="W416" s="29">
        <v>3.4067350254944806</v>
      </c>
      <c r="X416" s="29">
        <v>1.0269249875807254</v>
      </c>
      <c r="Y416" s="29">
        <v>2.0538499751614507</v>
      </c>
      <c r="Z416" s="29">
        <v>5.3737613605558101</v>
      </c>
      <c r="AA416" s="29">
        <v>5.0201069329209602</v>
      </c>
      <c r="AB416" s="29">
        <f t="shared" si="18"/>
        <v>1.1344668371221105</v>
      </c>
      <c r="AC416" s="29">
        <f t="shared" si="19"/>
        <v>0.47764887854995841</v>
      </c>
    </row>
    <row r="417" spans="1:29" ht="15.75" x14ac:dyDescent="0.25">
      <c r="A417" s="29">
        <v>1730</v>
      </c>
      <c r="B417" s="29"/>
      <c r="C417" s="29">
        <v>3.1321212121212119</v>
      </c>
      <c r="D417" s="29"/>
      <c r="E417" s="29">
        <v>7.26</v>
      </c>
      <c r="F417" s="29"/>
      <c r="G417" s="29">
        <v>3.1321212121212119</v>
      </c>
      <c r="H417" s="29">
        <v>0.79366425652312578</v>
      </c>
      <c r="I417" s="29">
        <v>0.45104867926873432</v>
      </c>
      <c r="J417" s="29">
        <v>2.0538499751614507</v>
      </c>
      <c r="K417" s="29">
        <v>3.2378340784898159</v>
      </c>
      <c r="L417" s="29">
        <v>2.4162940884252357</v>
      </c>
      <c r="M417" s="29">
        <v>0.10256161616161615</v>
      </c>
      <c r="N417" s="29">
        <v>2.0538499751614507</v>
      </c>
      <c r="O417" s="29">
        <v>0.54176238012725075</v>
      </c>
      <c r="P417" s="29">
        <v>2.6095976154992551</v>
      </c>
      <c r="Q417" s="29"/>
      <c r="R417" s="29"/>
      <c r="S417" s="29">
        <v>0.27340101508747305</v>
      </c>
      <c r="T417" s="29">
        <v>0.56831928569873624</v>
      </c>
      <c r="U417" s="29">
        <v>0.2072758973746871</v>
      </c>
      <c r="V417" s="29">
        <v>1.2274773969200197</v>
      </c>
      <c r="W417" s="29">
        <v>2.6324770651548262</v>
      </c>
      <c r="X417" s="29">
        <v>1.0269249875807254</v>
      </c>
      <c r="Y417" s="29">
        <v>2.0538499751614507</v>
      </c>
      <c r="Z417" s="29">
        <v>5.5590634764370455</v>
      </c>
      <c r="AA417" s="29">
        <v>5.1142339379132284</v>
      </c>
      <c r="AB417" s="29">
        <f t="shared" si="18"/>
        <v>0.96151675382387591</v>
      </c>
      <c r="AC417" s="29">
        <f t="shared" si="19"/>
        <v>0.43418899304051828</v>
      </c>
    </row>
    <row r="418" spans="1:29" ht="15.75" x14ac:dyDescent="0.25">
      <c r="A418" s="29">
        <v>1731</v>
      </c>
      <c r="B418" s="29"/>
      <c r="C418" s="29">
        <v>3.1321212121212119</v>
      </c>
      <c r="D418" s="29"/>
      <c r="E418" s="29">
        <v>7.26</v>
      </c>
      <c r="F418" s="29"/>
      <c r="G418" s="29">
        <v>3.1321212121212119</v>
      </c>
      <c r="H418" s="29">
        <v>0.65526434073365214</v>
      </c>
      <c r="I418" s="29">
        <v>0.40695174135139994</v>
      </c>
      <c r="J418" s="29">
        <v>2.15050173869846</v>
      </c>
      <c r="K418" s="29">
        <v>3.3344858420268255</v>
      </c>
      <c r="L418" s="29">
        <v>3.0203676105315447</v>
      </c>
      <c r="M418" s="29">
        <v>0.10778181818181817</v>
      </c>
      <c r="N418" s="29">
        <v>2.15050173869846</v>
      </c>
      <c r="O418" s="29">
        <v>0.44096937917334367</v>
      </c>
      <c r="P418" s="29">
        <v>2.5371087928464977</v>
      </c>
      <c r="Q418" s="29"/>
      <c r="R418" s="29"/>
      <c r="S418" s="29">
        <v>0.24694285233707244</v>
      </c>
      <c r="T418" s="29">
        <v>0.52975862395506801</v>
      </c>
      <c r="U418" s="29">
        <v>0.58524959258735187</v>
      </c>
      <c r="V418" s="29">
        <v>1.2323099850968702</v>
      </c>
      <c r="W418" s="29">
        <v>7.432876419260686</v>
      </c>
      <c r="X418" s="29">
        <v>1.07525086934923</v>
      </c>
      <c r="Y418" s="29">
        <v>2.15050173869846</v>
      </c>
      <c r="Z418" s="29">
        <v>5.5590634764370455</v>
      </c>
      <c r="AA418" s="29">
        <v>5.2711122795670091</v>
      </c>
      <c r="AB418" s="29">
        <f t="shared" si="18"/>
        <v>1.1026393305530351</v>
      </c>
      <c r="AC418" s="29">
        <f t="shared" si="19"/>
        <v>0.46180394288715798</v>
      </c>
    </row>
    <row r="419" spans="1:29" ht="15.75" x14ac:dyDescent="0.25">
      <c r="A419" s="29">
        <v>1732</v>
      </c>
      <c r="B419" s="29"/>
      <c r="C419" s="29">
        <v>3.1321212121212119</v>
      </c>
      <c r="D419" s="29"/>
      <c r="E419" s="29">
        <v>7.26</v>
      </c>
      <c r="F419" s="29"/>
      <c r="G419" s="29">
        <v>3.1321212121212119</v>
      </c>
      <c r="H419" s="29">
        <v>0.67217988599681</v>
      </c>
      <c r="I419" s="29">
        <v>0.39939226627985691</v>
      </c>
      <c r="J419" s="29">
        <v>2.1988276204669646</v>
      </c>
      <c r="K419" s="29">
        <v>3.2861599602583205</v>
      </c>
      <c r="L419" s="29">
        <v>2.9962046696472924</v>
      </c>
      <c r="M419" s="29">
        <v>0.1004121212121212</v>
      </c>
      <c r="N419" s="29">
        <v>2.1988276204669646</v>
      </c>
      <c r="O419" s="29">
        <v>0.52916325500801231</v>
      </c>
      <c r="P419" s="29">
        <v>2.6095976154992551</v>
      </c>
      <c r="Q419" s="29"/>
      <c r="R419" s="29"/>
      <c r="S419" s="29">
        <v>0.26206180248015848</v>
      </c>
      <c r="T419" s="29">
        <v>0.55087856909613364</v>
      </c>
      <c r="U419" s="29">
        <v>0.43893719444051388</v>
      </c>
      <c r="V419" s="29">
        <v>1.2323099850968702</v>
      </c>
      <c r="W419" s="29">
        <v>5.5746573144455143</v>
      </c>
      <c r="X419" s="29">
        <v>1.0994138102334823</v>
      </c>
      <c r="Y419" s="29">
        <v>2.1988276204669646</v>
      </c>
      <c r="Z419" s="29">
        <v>5.4664124184964278</v>
      </c>
      <c r="AA419" s="29">
        <v>5.0201069329209602</v>
      </c>
      <c r="AB419" s="29">
        <f t="shared" si="18"/>
        <v>1.0305167394210057</v>
      </c>
      <c r="AC419" s="29">
        <f t="shared" si="19"/>
        <v>0.44782898895363649</v>
      </c>
    </row>
    <row r="420" spans="1:29" ht="15.75" x14ac:dyDescent="0.25">
      <c r="A420" s="29">
        <v>1733</v>
      </c>
      <c r="B420" s="29"/>
      <c r="C420" s="29">
        <v>3.1321212121212119</v>
      </c>
      <c r="D420" s="29"/>
      <c r="E420" s="29">
        <v>7.26</v>
      </c>
      <c r="F420" s="29"/>
      <c r="G420" s="29">
        <v>3.1321212121212119</v>
      </c>
      <c r="H420" s="29">
        <v>0.75711248389154684</v>
      </c>
      <c r="I420" s="29">
        <v>0.55688133027033682</v>
      </c>
      <c r="J420" s="29">
        <v>2.1988276204669646</v>
      </c>
      <c r="K420" s="29">
        <v>3.1170193740685543</v>
      </c>
      <c r="L420" s="29">
        <v>3.0686934923000493</v>
      </c>
      <c r="M420" s="29">
        <v>0.1007191919191919</v>
      </c>
      <c r="N420" s="29">
        <v>2.1988276204669646</v>
      </c>
      <c r="O420" s="29">
        <v>0.75594750715430337</v>
      </c>
      <c r="P420" s="29">
        <v>2.440457029309488</v>
      </c>
      <c r="Q420" s="29"/>
      <c r="R420" s="29"/>
      <c r="S420" s="29">
        <v>0.38175349111292323</v>
      </c>
      <c r="T420" s="29">
        <v>0.51919865138453503</v>
      </c>
      <c r="U420" s="29">
        <v>0.87787438888102776</v>
      </c>
      <c r="V420" s="29">
        <v>1.2081470442126179</v>
      </c>
      <c r="W420" s="29">
        <v>11.149314628891029</v>
      </c>
      <c r="X420" s="29">
        <v>1.0994138102334823</v>
      </c>
      <c r="Y420" s="29">
        <v>2.1988276204669646</v>
      </c>
      <c r="Z420" s="29">
        <v>5.5590634764370455</v>
      </c>
      <c r="AA420" s="29">
        <v>4.7063502496133989</v>
      </c>
      <c r="AB420" s="29">
        <f t="shared" si="18"/>
        <v>1.3674408331408416</v>
      </c>
      <c r="AC420" s="29">
        <f t="shared" si="19"/>
        <v>0.63493189900185143</v>
      </c>
    </row>
    <row r="421" spans="1:29" ht="15.75" x14ac:dyDescent="0.25">
      <c r="A421" s="29">
        <v>1734</v>
      </c>
      <c r="B421" s="29"/>
      <c r="C421" s="29">
        <v>3.1321212121212119</v>
      </c>
      <c r="D421" s="29"/>
      <c r="E421" s="29">
        <v>7.26</v>
      </c>
      <c r="F421" s="29"/>
      <c r="G421" s="29">
        <v>3.1321212121212119</v>
      </c>
      <c r="H421" s="29">
        <v>1.0555594817862837</v>
      </c>
      <c r="I421" s="29">
        <v>0.85926033313205818</v>
      </c>
      <c r="J421" s="29">
        <v>2.4646199701937404</v>
      </c>
      <c r="K421" s="29">
        <v>3.1895081967213113</v>
      </c>
      <c r="L421" s="29">
        <v>3.1411823149528066</v>
      </c>
      <c r="M421" s="29">
        <v>0.12282828282828281</v>
      </c>
      <c r="N421" s="29">
        <v>2.4646199701937404</v>
      </c>
      <c r="O421" s="29">
        <v>0.84414138298897212</v>
      </c>
      <c r="P421" s="29">
        <v>2.5129458519622454</v>
      </c>
      <c r="Q421" s="29"/>
      <c r="R421" s="29"/>
      <c r="S421" s="29">
        <v>0.59971835567574738</v>
      </c>
      <c r="T421" s="29">
        <v>0.56730519309474059</v>
      </c>
      <c r="U421" s="29">
        <v>0.7315619907341897</v>
      </c>
      <c r="V421" s="29">
        <v>1.2323099850968702</v>
      </c>
      <c r="W421" s="29">
        <v>9.2910955240758568</v>
      </c>
      <c r="X421" s="29">
        <v>1.2323099850968702</v>
      </c>
      <c r="Y421" s="29">
        <v>2.4646199701937404</v>
      </c>
      <c r="Z421" s="29">
        <v>5.3737613605558101</v>
      </c>
      <c r="AA421" s="29">
        <v>4.674974581282644</v>
      </c>
      <c r="AB421" s="29">
        <f t="shared" ref="AB421:AB484" si="30">(H421*H$7+I421*I$7+J421*J$7+L421*L$7+M421*M$7+N421*N$7+U421*U$7+W421*W$7+X421*X$7+Y421*Y$7)/365</f>
        <v>1.5537792522382479</v>
      </c>
      <c r="AC421" s="29">
        <f t="shared" ref="AC421:AC484" si="31">(H421*45+I421*61+5*J421+S421*225.5+N421*3+W421*5+X421*1.3+Y421*1.3)/365</f>
        <v>0.83871230830171606</v>
      </c>
    </row>
    <row r="422" spans="1:29" ht="15.75" x14ac:dyDescent="0.25">
      <c r="A422" s="29">
        <v>1735</v>
      </c>
      <c r="B422" s="29"/>
      <c r="C422" s="29">
        <v>3.1321212121212119</v>
      </c>
      <c r="D422" s="29"/>
      <c r="E422" s="29">
        <v>7.14</v>
      </c>
      <c r="F422" s="29"/>
      <c r="G422" s="29">
        <v>3.1321212121212119</v>
      </c>
      <c r="H422" s="29">
        <v>1.0345037681020732</v>
      </c>
      <c r="I422" s="29">
        <v>0.80634400763125691</v>
      </c>
      <c r="J422" s="29">
        <v>2.56127173373075</v>
      </c>
      <c r="K422" s="29">
        <v>3.7452558370591156</v>
      </c>
      <c r="L422" s="29">
        <v>2.9962046696472924</v>
      </c>
      <c r="M422" s="29">
        <v>0.13326868686868687</v>
      </c>
      <c r="N422" s="29">
        <v>2.56127173373075</v>
      </c>
      <c r="O422" s="29">
        <v>0.70555100667734982</v>
      </c>
      <c r="P422" s="29">
        <v>2.4162940884252357</v>
      </c>
      <c r="Q422" s="29"/>
      <c r="R422" s="29"/>
      <c r="S422" s="29">
        <v>0.45986806685220122</v>
      </c>
      <c r="T422" s="29">
        <v>0.59077179880703601</v>
      </c>
      <c r="U422" s="29">
        <v>0.63402039196963111</v>
      </c>
      <c r="V422" s="29">
        <v>1.5802563338301043</v>
      </c>
      <c r="W422" s="29">
        <v>8.052282787532409</v>
      </c>
      <c r="X422" s="29">
        <v>1.280635866865375</v>
      </c>
      <c r="Y422" s="29">
        <v>2.56127173373075</v>
      </c>
      <c r="Z422" s="29">
        <v>5.5590634764370455</v>
      </c>
      <c r="AA422" s="29">
        <v>4.172963887990548</v>
      </c>
      <c r="AB422" s="29">
        <f t="shared" si="30"/>
        <v>1.4838545274412984</v>
      </c>
      <c r="AC422" s="29">
        <f t="shared" si="31"/>
        <v>0.72653690628371059</v>
      </c>
    </row>
    <row r="423" spans="1:29" ht="15.75" x14ac:dyDescent="0.25">
      <c r="A423" s="29">
        <v>1736</v>
      </c>
      <c r="B423" s="29"/>
      <c r="C423" s="29">
        <v>3.1321212121212119</v>
      </c>
      <c r="D423" s="29"/>
      <c r="E423" s="29">
        <v>7.14</v>
      </c>
      <c r="F423" s="29"/>
      <c r="G423" s="29">
        <v>3.1321212121212119</v>
      </c>
      <c r="H423" s="29">
        <v>1.0759054523125995</v>
      </c>
      <c r="I423" s="29">
        <v>0.6299562559619194</v>
      </c>
      <c r="J423" s="29">
        <v>2.56127173373075</v>
      </c>
      <c r="K423" s="29">
        <v>4.1076999503229015</v>
      </c>
      <c r="L423" s="29">
        <v>2.8512270243417785</v>
      </c>
      <c r="M423" s="29">
        <v>0.12804848484848483</v>
      </c>
      <c r="N423" s="29">
        <v>2.56127173373075</v>
      </c>
      <c r="O423" s="29">
        <v>0.54176238012725075</v>
      </c>
      <c r="P423" s="29">
        <v>2.3679682066567311</v>
      </c>
      <c r="Q423" s="29"/>
      <c r="R423" s="29"/>
      <c r="S423" s="29">
        <v>0.3426962032432842</v>
      </c>
      <c r="T423" s="29">
        <v>0.55322522966736332</v>
      </c>
      <c r="U423" s="29">
        <v>0.48770799382279317</v>
      </c>
      <c r="V423" s="29">
        <v>1.8895419771485344</v>
      </c>
      <c r="W423" s="29">
        <v>6.1940636827172373</v>
      </c>
      <c r="X423" s="29">
        <v>1.280635866865375</v>
      </c>
      <c r="Y423" s="29">
        <v>2.56127173373075</v>
      </c>
      <c r="Z423" s="29">
        <v>5.5590634764370455</v>
      </c>
      <c r="AA423" s="29">
        <v>5.7417473045283485</v>
      </c>
      <c r="AB423" s="29">
        <f t="shared" si="30"/>
        <v>1.3979527671994265</v>
      </c>
      <c r="AC423" s="29">
        <f t="shared" si="31"/>
        <v>0.60431792592688172</v>
      </c>
    </row>
    <row r="424" spans="1:29" ht="15.75" x14ac:dyDescent="0.25">
      <c r="A424" s="29">
        <v>1737</v>
      </c>
      <c r="B424" s="29"/>
      <c r="C424" s="29">
        <v>3.1207729468599035</v>
      </c>
      <c r="D424" s="29"/>
      <c r="E424" s="29">
        <v>7.14</v>
      </c>
      <c r="F424" s="29"/>
      <c r="G424" s="29">
        <v>3.1207729468599035</v>
      </c>
      <c r="H424" s="29">
        <v>0.98296324150521219</v>
      </c>
      <c r="I424" s="29">
        <v>0.46071257342722277</v>
      </c>
      <c r="J424" s="29">
        <v>2.5038409756870204</v>
      </c>
      <c r="K424" s="29">
        <v>4.0687415854914075</v>
      </c>
      <c r="L424" s="29">
        <v>2.7686703096539165</v>
      </c>
      <c r="M424" s="29">
        <v>0.10371980676328503</v>
      </c>
      <c r="N424" s="29">
        <v>2.5038409756870204</v>
      </c>
      <c r="O424" s="29">
        <v>0.48958556849214402</v>
      </c>
      <c r="P424" s="29">
        <v>2.3593886117050769</v>
      </c>
      <c r="Q424" s="29"/>
      <c r="R424" s="29"/>
      <c r="S424" s="29">
        <v>0.24730347946910861</v>
      </c>
      <c r="T424" s="29">
        <v>0.5215453119557647</v>
      </c>
      <c r="U424" s="29">
        <v>0.58312912304899189</v>
      </c>
      <c r="V424" s="29">
        <v>2.1065969747366755</v>
      </c>
      <c r="W424" s="29">
        <v>7.4059457075966986</v>
      </c>
      <c r="X424" s="29">
        <v>1.2519204878435102</v>
      </c>
      <c r="Y424" s="29">
        <v>2.5038409756870204</v>
      </c>
      <c r="Z424" s="29">
        <v>5.6312373078038309</v>
      </c>
      <c r="AA424" s="29">
        <v>4.6892982559553804</v>
      </c>
      <c r="AB424" s="29">
        <f t="shared" si="30"/>
        <v>1.3574877641878702</v>
      </c>
      <c r="AC424" s="29">
        <f t="shared" si="31"/>
        <v>0.52067587318670827</v>
      </c>
    </row>
    <row r="425" spans="1:29" ht="15.75" x14ac:dyDescent="0.25">
      <c r="A425" s="29">
        <v>1738</v>
      </c>
      <c r="B425" s="29"/>
      <c r="C425" s="29">
        <v>3.0835322195704049</v>
      </c>
      <c r="D425" s="29"/>
      <c r="E425" s="29">
        <v>7.14</v>
      </c>
      <c r="F425" s="29"/>
      <c r="G425" s="29">
        <v>3.0835322195704049</v>
      </c>
      <c r="H425" s="29">
        <v>0.810762689827911</v>
      </c>
      <c r="I425" s="29">
        <v>0.41180195347964138</v>
      </c>
      <c r="J425" s="29">
        <v>2.4501741069681908</v>
      </c>
      <c r="K425" s="29">
        <v>4.0439766814038105</v>
      </c>
      <c r="L425" s="29">
        <v>2.8307836769826675</v>
      </c>
      <c r="M425" s="29">
        <v>0.10429594272076372</v>
      </c>
      <c r="N425" s="29">
        <v>2.4501741069681908</v>
      </c>
      <c r="O425" s="29">
        <v>0.63258733817655755</v>
      </c>
      <c r="P425" s="29">
        <v>1.9744121444500957</v>
      </c>
      <c r="Q425" s="29"/>
      <c r="R425" s="29"/>
      <c r="S425" s="29">
        <v>0.24311199663255936</v>
      </c>
      <c r="T425" s="29">
        <v>0.54266525709683033</v>
      </c>
      <c r="U425" s="29">
        <v>0.72021317703544929</v>
      </c>
      <c r="V425" s="29">
        <v>2.0338823897648575</v>
      </c>
      <c r="W425" s="29">
        <v>9.1469615839648934</v>
      </c>
      <c r="X425" s="29">
        <v>1.2250870534840954</v>
      </c>
      <c r="Y425" s="29">
        <v>2.4501741069681908</v>
      </c>
      <c r="Z425" s="29">
        <v>5.4728250215519827</v>
      </c>
      <c r="AA425" s="29">
        <v>5.8071195204060331</v>
      </c>
      <c r="AB425" s="29">
        <f t="shared" si="30"/>
        <v>1.3116322639056235</v>
      </c>
      <c r="AC425" s="29">
        <f t="shared" si="31"/>
        <v>0.51106859103921709</v>
      </c>
    </row>
    <row r="426" spans="1:29" ht="15.75" x14ac:dyDescent="0.25">
      <c r="A426" s="29">
        <v>1739</v>
      </c>
      <c r="B426" s="29"/>
      <c r="C426" s="29">
        <v>3.0835322195704049</v>
      </c>
      <c r="D426" s="29"/>
      <c r="E426" s="29">
        <v>7.14</v>
      </c>
      <c r="F426" s="29"/>
      <c r="G426" s="29">
        <v>3.0835322195704049</v>
      </c>
      <c r="H426" s="29">
        <v>0.8266136203542267</v>
      </c>
      <c r="I426" s="29">
        <v>0.45769554468068568</v>
      </c>
      <c r="J426" s="29">
        <v>2.4501741069681908</v>
      </c>
      <c r="K426" s="29">
        <v>4.0439766814038105</v>
      </c>
      <c r="L426" s="29">
        <v>2.7594193826049525</v>
      </c>
      <c r="M426" s="29">
        <v>0.11517899761336513</v>
      </c>
      <c r="N426" s="29">
        <v>2.4501741069681908</v>
      </c>
      <c r="O426" s="29">
        <v>0.7132112146108246</v>
      </c>
      <c r="P426" s="29">
        <v>2.2598693219609527</v>
      </c>
      <c r="Q426" s="29"/>
      <c r="R426" s="29"/>
      <c r="S426" s="29">
        <v>0.33241844437513213</v>
      </c>
      <c r="T426" s="29">
        <v>0.70927815765412749</v>
      </c>
      <c r="U426" s="29">
        <v>0.48014211802363288</v>
      </c>
      <c r="V426" s="29">
        <v>1.9125630893227432</v>
      </c>
      <c r="W426" s="29">
        <v>6.0979743893099299</v>
      </c>
      <c r="X426" s="29">
        <v>1.2250870534840954</v>
      </c>
      <c r="Y426" s="29">
        <v>2.4501741069681908</v>
      </c>
      <c r="Z426" s="29">
        <v>5.2903975208335829</v>
      </c>
      <c r="AA426" s="29">
        <v>5.4055633833566796</v>
      </c>
      <c r="AB426" s="29">
        <f t="shared" si="30"/>
        <v>1.1888525324651198</v>
      </c>
      <c r="AC426" s="29">
        <f t="shared" si="31"/>
        <v>0.53410001276421226</v>
      </c>
    </row>
    <row r="427" spans="1:29" ht="15.75" x14ac:dyDescent="0.25">
      <c r="A427" s="29">
        <v>1740</v>
      </c>
      <c r="B427" s="29"/>
      <c r="C427" s="29">
        <v>3.0835322195704049</v>
      </c>
      <c r="D427" s="29"/>
      <c r="E427" s="29">
        <v>7.17</v>
      </c>
      <c r="F427" s="29"/>
      <c r="G427" s="29">
        <v>3.0835322195704049</v>
      </c>
      <c r="H427" s="29">
        <v>0.98831676982791106</v>
      </c>
      <c r="I427" s="29">
        <v>0.54452125776374261</v>
      </c>
      <c r="J427" s="29">
        <v>2.4263860088422859</v>
      </c>
      <c r="K427" s="29">
        <v>4.0439766814038105</v>
      </c>
      <c r="L427" s="29">
        <v>2.7594193826049525</v>
      </c>
      <c r="M427" s="29">
        <v>0.12606205250596655</v>
      </c>
      <c r="N427" s="29">
        <v>2.4263860088422859</v>
      </c>
      <c r="O427" s="29">
        <v>0.61646256288970402</v>
      </c>
      <c r="P427" s="29">
        <v>2.7118431863531431</v>
      </c>
      <c r="Q427" s="29"/>
      <c r="R427" s="29"/>
      <c r="S427" s="29">
        <v>0.43164783075576862</v>
      </c>
      <c r="T427" s="29">
        <v>0.89559386973180088</v>
      </c>
      <c r="U427" s="29">
        <v>0.48014211802363288</v>
      </c>
      <c r="V427" s="29">
        <v>1.7270159239406857</v>
      </c>
      <c r="W427" s="29">
        <v>6.0979743893099299</v>
      </c>
      <c r="X427" s="29">
        <v>1.213193004421143</v>
      </c>
      <c r="Y427" s="29">
        <v>2.4263860088422859</v>
      </c>
      <c r="Z427" s="29">
        <v>5.7464662726295819</v>
      </c>
      <c r="AA427" s="29">
        <v>4.6333400428771538</v>
      </c>
      <c r="AB427" s="29">
        <f t="shared" si="30"/>
        <v>1.3083610546222626</v>
      </c>
      <c r="AC427" s="29">
        <f t="shared" si="31"/>
        <v>0.6292028765364398</v>
      </c>
    </row>
    <row r="428" spans="1:29" ht="15.75" x14ac:dyDescent="0.25">
      <c r="A428" s="29">
        <v>1741</v>
      </c>
      <c r="B428" s="29"/>
      <c r="C428" s="29">
        <v>3.0835322195704049</v>
      </c>
      <c r="D428" s="29"/>
      <c r="E428" s="29">
        <v>7.17</v>
      </c>
      <c r="F428" s="29"/>
      <c r="G428" s="29">
        <v>3.0835322195704049</v>
      </c>
      <c r="H428" s="29">
        <v>1.0019201803542266</v>
      </c>
      <c r="I428" s="29">
        <v>0.54824235975301649</v>
      </c>
      <c r="J428" s="29">
        <v>2.3550217144645718</v>
      </c>
      <c r="K428" s="29">
        <v>3.9726123870260959</v>
      </c>
      <c r="L428" s="29">
        <v>3.2589694432489527</v>
      </c>
      <c r="M428" s="29">
        <v>0.11971360381861573</v>
      </c>
      <c r="N428" s="29">
        <v>2.3550217144645718</v>
      </c>
      <c r="O428" s="29">
        <v>0.65119284812292677</v>
      </c>
      <c r="P428" s="29">
        <v>2.8069955788567627</v>
      </c>
      <c r="Q428" s="29"/>
      <c r="R428" s="29"/>
      <c r="S428" s="29">
        <v>0.39195607620351408</v>
      </c>
      <c r="T428" s="29">
        <v>0.67787747282821165</v>
      </c>
      <c r="U428" s="29">
        <v>0.76822738883781261</v>
      </c>
      <c r="V428" s="29">
        <v>1.6413787706874288</v>
      </c>
      <c r="W428" s="29">
        <v>9.7567590228958867</v>
      </c>
      <c r="X428" s="29">
        <v>1.1775108572322859</v>
      </c>
      <c r="Y428" s="29">
        <v>2.3550217144645718</v>
      </c>
      <c r="Z428" s="29">
        <v>5.2903975208335829</v>
      </c>
      <c r="AA428" s="29">
        <v>5.1893408480224128</v>
      </c>
      <c r="AB428" s="29">
        <f t="shared" si="30"/>
        <v>1.485827618478716</v>
      </c>
      <c r="AC428" s="29">
        <f t="shared" si="31"/>
        <v>0.65515492717306456</v>
      </c>
    </row>
    <row r="429" spans="1:29" ht="15.75" x14ac:dyDescent="0.25">
      <c r="A429" s="29">
        <v>1742</v>
      </c>
      <c r="B429" s="29"/>
      <c r="C429" s="29">
        <v>3.0835322195704049</v>
      </c>
      <c r="D429" s="29"/>
      <c r="E429" s="29">
        <v>7.17</v>
      </c>
      <c r="F429" s="29"/>
      <c r="G429" s="29">
        <v>3.0835322195704049</v>
      </c>
      <c r="H429" s="29">
        <v>0.85748744772264773</v>
      </c>
      <c r="I429" s="29">
        <v>0.56808823702914379</v>
      </c>
      <c r="J429" s="29">
        <v>2.3550217144645718</v>
      </c>
      <c r="K429" s="29">
        <v>3.8536718963965715</v>
      </c>
      <c r="L429" s="29">
        <v>3.1162408544935243</v>
      </c>
      <c r="M429" s="29">
        <v>0.13089896579156721</v>
      </c>
      <c r="N429" s="29">
        <v>2.3550217144645718</v>
      </c>
      <c r="O429" s="29">
        <v>0.68592313335614952</v>
      </c>
      <c r="P429" s="29">
        <v>3.5920028170116196</v>
      </c>
      <c r="Q429" s="29"/>
      <c r="R429" s="29"/>
      <c r="S429" s="29">
        <v>0.3894753415439981</v>
      </c>
      <c r="T429" s="29">
        <v>0.46561986863711002</v>
      </c>
      <c r="U429" s="29">
        <v>0.3841136944189063</v>
      </c>
      <c r="V429" s="29">
        <v>1.6413787706874288</v>
      </c>
      <c r="W429" s="29">
        <v>4.8783795114479434</v>
      </c>
      <c r="X429" s="29">
        <v>1.1775108572322859</v>
      </c>
      <c r="Y429" s="29">
        <v>2.3550217144645718</v>
      </c>
      <c r="Z429" s="29">
        <v>5.3816112711927842</v>
      </c>
      <c r="AA429" s="29">
        <v>5.4055633833566796</v>
      </c>
      <c r="AB429" s="29">
        <f t="shared" si="30"/>
        <v>1.1671786148172332</v>
      </c>
      <c r="AC429" s="29">
        <f t="shared" si="31"/>
        <v>0.57230512531679645</v>
      </c>
    </row>
    <row r="430" spans="1:29" ht="15.75" x14ac:dyDescent="0.25">
      <c r="A430" s="29">
        <v>1743</v>
      </c>
      <c r="B430" s="29"/>
      <c r="C430" s="29">
        <v>3.0835322195704049</v>
      </c>
      <c r="D430" s="29"/>
      <c r="E430" s="29">
        <v>7.17</v>
      </c>
      <c r="F430" s="29"/>
      <c r="G430" s="29">
        <v>3.0835322195704049</v>
      </c>
      <c r="H430" s="29">
        <v>0.87984435719633192</v>
      </c>
      <c r="I430" s="29">
        <v>0.57180933901841768</v>
      </c>
      <c r="J430" s="29">
        <v>2.3788098125904766</v>
      </c>
      <c r="K430" s="29">
        <v>3.734731405767048</v>
      </c>
      <c r="L430" s="29">
        <v>3.0924527563676194</v>
      </c>
      <c r="M430" s="29">
        <v>0.12606205250596655</v>
      </c>
      <c r="N430" s="29">
        <v>2.3788098125904766</v>
      </c>
      <c r="O430" s="29">
        <v>0.55320382907204835</v>
      </c>
      <c r="P430" s="29">
        <v>2.735631284479048</v>
      </c>
      <c r="Q430" s="29"/>
      <c r="R430" s="29"/>
      <c r="S430" s="29">
        <v>0.38699460688448223</v>
      </c>
      <c r="T430" s="29">
        <v>0.52674390318068476</v>
      </c>
      <c r="U430" s="29">
        <v>0.43212790622126962</v>
      </c>
      <c r="V430" s="29">
        <v>1.6413787706874288</v>
      </c>
      <c r="W430" s="29">
        <v>5.4881769503789366</v>
      </c>
      <c r="X430" s="29">
        <v>1.1894049062952383</v>
      </c>
      <c r="Y430" s="29">
        <v>2.3788098125904766</v>
      </c>
      <c r="Z430" s="29">
        <v>5.1991837704743835</v>
      </c>
      <c r="AA430" s="29">
        <v>5.8071195204060331</v>
      </c>
      <c r="AB430" s="29">
        <f t="shared" si="30"/>
        <v>1.2119683911690335</v>
      </c>
      <c r="AC430" s="29">
        <f t="shared" si="31"/>
        <v>0.5831525808043263</v>
      </c>
    </row>
    <row r="431" spans="1:29" ht="15.75" x14ac:dyDescent="0.25">
      <c r="A431" s="29">
        <v>1744</v>
      </c>
      <c r="B431" s="29"/>
      <c r="C431" s="29">
        <v>3.0835322195704049</v>
      </c>
      <c r="D431" s="29"/>
      <c r="E431" s="29">
        <v>7.17</v>
      </c>
      <c r="F431" s="29"/>
      <c r="G431" s="29">
        <v>3.0835322195704049</v>
      </c>
      <c r="H431" s="29">
        <v>0.97660600772264783</v>
      </c>
      <c r="I431" s="29">
        <v>0.54824235975301649</v>
      </c>
      <c r="J431" s="29">
        <v>2.4025979107163815</v>
      </c>
      <c r="K431" s="29">
        <v>3.734731405767048</v>
      </c>
      <c r="L431" s="29">
        <v>3.068664658241715</v>
      </c>
      <c r="M431" s="29">
        <v>0.11669053301511532</v>
      </c>
      <c r="N431" s="29">
        <v>2.4025979107163815</v>
      </c>
      <c r="O431" s="29">
        <v>0.5842130123159972</v>
      </c>
      <c r="P431" s="29">
        <v>3.3779099338784766</v>
      </c>
      <c r="Q431" s="29"/>
      <c r="R431" s="29"/>
      <c r="S431" s="29">
        <v>0.28776522050384579</v>
      </c>
      <c r="T431" s="29">
        <v>0.48424861643252454</v>
      </c>
      <c r="U431" s="29">
        <v>0.48014211802363288</v>
      </c>
      <c r="V431" s="29">
        <v>1.5938025744356192</v>
      </c>
      <c r="W431" s="29">
        <v>6.0979743893099299</v>
      </c>
      <c r="X431" s="29">
        <v>1.2012989553581908</v>
      </c>
      <c r="Y431" s="29">
        <v>2.4025979107163815</v>
      </c>
      <c r="Z431" s="29">
        <v>5.3816112711927842</v>
      </c>
      <c r="AA431" s="29">
        <v>6.4248981927896525</v>
      </c>
      <c r="AB431" s="29">
        <f t="shared" si="30"/>
        <v>1.3018616598452166</v>
      </c>
      <c r="AC431" s="29">
        <f t="shared" si="31"/>
        <v>0.53884063746369326</v>
      </c>
    </row>
    <row r="432" spans="1:29" ht="15.75" x14ac:dyDescent="0.25">
      <c r="A432" s="29">
        <v>1745</v>
      </c>
      <c r="B432" s="29"/>
      <c r="C432" s="29">
        <v>2.8302300109529024</v>
      </c>
      <c r="D432" s="29"/>
      <c r="E432" s="29">
        <v>7.21</v>
      </c>
      <c r="F432" s="29"/>
      <c r="G432" s="29">
        <v>2.8302300109529024</v>
      </c>
      <c r="H432" s="29">
        <v>0.97252709688361094</v>
      </c>
      <c r="I432" s="29">
        <v>0.48954431939209403</v>
      </c>
      <c r="J432" s="29">
        <v>2.2052322554001398</v>
      </c>
      <c r="K432" s="29">
        <v>3.8427809599051943</v>
      </c>
      <c r="L432" s="29">
        <v>2.8384177544754272</v>
      </c>
      <c r="M432" s="29">
        <v>0.10543994158451989</v>
      </c>
      <c r="N432" s="29">
        <v>2.2052322554001398</v>
      </c>
      <c r="O432" s="29">
        <v>0.65120779230762271</v>
      </c>
      <c r="P432" s="29">
        <v>3.1004255471962363</v>
      </c>
      <c r="Q432" s="29"/>
      <c r="R432" s="29"/>
      <c r="S432" s="29">
        <v>0.24021825905053917</v>
      </c>
      <c r="T432" s="29">
        <v>0.57467463358267956</v>
      </c>
      <c r="U432" s="29">
        <v>0.44069999441818664</v>
      </c>
      <c r="V432" s="29">
        <v>1.4410428599644478</v>
      </c>
      <c r="W432" s="29">
        <v>5.5970454964312388</v>
      </c>
      <c r="X432" s="29">
        <v>1.1026161277000699</v>
      </c>
      <c r="Y432" s="29">
        <v>2.2052322554001398</v>
      </c>
      <c r="Z432" s="29">
        <v>5.1069709647990926</v>
      </c>
      <c r="AA432" s="29">
        <v>6.7476587916143922</v>
      </c>
      <c r="AB432" s="29">
        <f t="shared" si="30"/>
        <v>1.2438443309442315</v>
      </c>
      <c r="AC432" s="29">
        <f t="shared" si="31"/>
        <v>0.48691076351223123</v>
      </c>
    </row>
    <row r="433" spans="1:29" ht="15.75" x14ac:dyDescent="0.25">
      <c r="A433" s="29">
        <v>1746</v>
      </c>
      <c r="B433" s="29"/>
      <c r="C433" s="29">
        <v>2.9701149425287356</v>
      </c>
      <c r="D433" s="29"/>
      <c r="E433" s="29">
        <v>7.21</v>
      </c>
      <c r="F433" s="29"/>
      <c r="G433" s="29">
        <v>2.9701149425287356</v>
      </c>
      <c r="H433" s="29">
        <v>0.90029906746521471</v>
      </c>
      <c r="I433" s="29">
        <v>0.63799362888281297</v>
      </c>
      <c r="J433" s="29">
        <v>2.2913133597135862</v>
      </c>
      <c r="K433" s="29">
        <v>6.5531562087808561</v>
      </c>
      <c r="L433" s="29">
        <v>3.7119276427360091</v>
      </c>
      <c r="M433" s="29">
        <v>0.14617624521072795</v>
      </c>
      <c r="N433" s="29">
        <v>2.2913133597135862</v>
      </c>
      <c r="O433" s="29">
        <v>0.79211568529832399</v>
      </c>
      <c r="P433" s="29">
        <v>4.2160165818729984</v>
      </c>
      <c r="Q433" s="29"/>
      <c r="R433" s="29"/>
      <c r="S433" s="29">
        <v>0.35722864238944024</v>
      </c>
      <c r="T433" s="29">
        <v>0.60426074165298305</v>
      </c>
      <c r="U433" s="29">
        <v>0.46248171828023499</v>
      </c>
      <c r="V433" s="29">
        <v>1.6955718861880538</v>
      </c>
      <c r="W433" s="29">
        <v>5.8736810784387607</v>
      </c>
      <c r="X433" s="29">
        <v>1.1456566798567931</v>
      </c>
      <c r="Y433" s="29">
        <v>2.2913133597135862</v>
      </c>
      <c r="Z433" s="29">
        <v>5.5351019959351619</v>
      </c>
      <c r="AA433" s="29">
        <v>8.925836680301277</v>
      </c>
      <c r="AB433" s="29">
        <f t="shared" si="30"/>
        <v>1.2560751840631426</v>
      </c>
      <c r="AC433" s="29">
        <f t="shared" si="31"/>
        <v>0.58124137418616162</v>
      </c>
    </row>
    <row r="434" spans="1:29" ht="15.75" x14ac:dyDescent="0.25">
      <c r="A434" s="29">
        <v>1747</v>
      </c>
      <c r="B434" s="29"/>
      <c r="C434" s="29">
        <v>2.9363636363636361</v>
      </c>
      <c r="D434" s="29"/>
      <c r="E434" s="29">
        <v>7.21</v>
      </c>
      <c r="F434" s="29"/>
      <c r="G434" s="29">
        <v>2.9363636363636361</v>
      </c>
      <c r="H434" s="29">
        <v>1.0295922232535886</v>
      </c>
      <c r="I434" s="29">
        <v>0.67326574855930132</v>
      </c>
      <c r="J434" s="29">
        <v>2.3332339791356183</v>
      </c>
      <c r="K434" s="29">
        <v>5.5046199701937404</v>
      </c>
      <c r="L434" s="29">
        <v>3.4658718330849476</v>
      </c>
      <c r="M434" s="29">
        <v>0.13846969696969694</v>
      </c>
      <c r="N434" s="29">
        <v>2.3332339791356183</v>
      </c>
      <c r="O434" s="29">
        <v>0.73350531553566001</v>
      </c>
      <c r="P434" s="29">
        <v>3.9189269746646791</v>
      </c>
      <c r="Q434" s="29"/>
      <c r="R434" s="29"/>
      <c r="S434" s="29">
        <v>0.42049580085458121</v>
      </c>
      <c r="T434" s="29">
        <v>0.66015933832025775</v>
      </c>
      <c r="U434" s="29">
        <v>0.59439411747152915</v>
      </c>
      <c r="V434" s="29">
        <v>1.9934426229508193</v>
      </c>
      <c r="W434" s="29">
        <v>7.5490151133116337</v>
      </c>
      <c r="X434" s="29">
        <v>1.1666169895678091</v>
      </c>
      <c r="Y434" s="29">
        <v>2.3332339791356183</v>
      </c>
      <c r="Z434" s="29">
        <v>5.6459238432563739</v>
      </c>
      <c r="AA434" s="29">
        <v>10.295141171029313</v>
      </c>
      <c r="AB434" s="29">
        <f t="shared" si="30"/>
        <v>1.4239429833335513</v>
      </c>
      <c r="AC434" s="29">
        <f t="shared" si="31"/>
        <v>0.66625593824710827</v>
      </c>
    </row>
    <row r="435" spans="1:29" ht="15.75" x14ac:dyDescent="0.25">
      <c r="A435" s="29">
        <v>1748</v>
      </c>
      <c r="B435" s="29"/>
      <c r="C435" s="29">
        <v>2.8871508379888269</v>
      </c>
      <c r="D435" s="29"/>
      <c r="E435" s="29">
        <v>7.21</v>
      </c>
      <c r="F435" s="29"/>
      <c r="G435" s="29">
        <v>2.8871508379888269</v>
      </c>
      <c r="H435" s="29">
        <v>1.1616319108850337</v>
      </c>
      <c r="I435" s="29">
        <v>0.72585741783321733</v>
      </c>
      <c r="J435" s="29">
        <v>2.3832219067680187</v>
      </c>
      <c r="K435" s="29">
        <v>4.7887169154684495</v>
      </c>
      <c r="L435" s="29">
        <v>3.0736880666727719</v>
      </c>
      <c r="M435" s="29">
        <v>0.13926256983240223</v>
      </c>
      <c r="N435" s="29">
        <v>2.3832219067680187</v>
      </c>
      <c r="O435" s="29">
        <v>0.64340001516736389</v>
      </c>
      <c r="P435" s="29">
        <v>3.9646121439692279</v>
      </c>
      <c r="Q435" s="29"/>
      <c r="R435" s="29"/>
      <c r="S435" s="29">
        <v>0.45409640059646078</v>
      </c>
      <c r="T435" s="29">
        <v>0.68842364532019706</v>
      </c>
      <c r="U435" s="29">
        <v>0.60691036661467701</v>
      </c>
      <c r="V435" s="29">
        <v>1.9600329700522026</v>
      </c>
      <c r="W435" s="29">
        <v>7.7079758956718711</v>
      </c>
      <c r="X435" s="29">
        <v>1.1916109533840094</v>
      </c>
      <c r="Y435" s="29">
        <v>2.3832219067680187</v>
      </c>
      <c r="Z435" s="29">
        <v>5.892917847228655</v>
      </c>
      <c r="AA435" s="29">
        <v>7.0279744230260439</v>
      </c>
      <c r="AB435" s="29">
        <f t="shared" si="30"/>
        <v>1.5261761945313279</v>
      </c>
      <c r="AC435" s="29">
        <f t="shared" si="31"/>
        <v>0.71562305277494731</v>
      </c>
    </row>
    <row r="436" spans="1:29" ht="15.75" x14ac:dyDescent="0.25">
      <c r="A436" s="29">
        <v>1749</v>
      </c>
      <c r="B436" s="29"/>
      <c r="C436" s="29">
        <v>2.919774011299435</v>
      </c>
      <c r="D436" s="29"/>
      <c r="E436" s="29">
        <v>7.21</v>
      </c>
      <c r="F436" s="29"/>
      <c r="G436" s="29">
        <v>2.919774011299435</v>
      </c>
      <c r="H436" s="29">
        <v>1.0831365198810585</v>
      </c>
      <c r="I436" s="29">
        <v>0.58489836782362625</v>
      </c>
      <c r="J436" s="29">
        <v>2.4777252940631653</v>
      </c>
      <c r="K436" s="29">
        <v>4.167083449106233</v>
      </c>
      <c r="L436" s="29">
        <v>3.5589145132907287</v>
      </c>
      <c r="M436" s="29">
        <v>0.12108474576271186</v>
      </c>
      <c r="N436" s="29">
        <v>2.4777252940631653</v>
      </c>
      <c r="O436" s="29">
        <v>0.66006602955196381</v>
      </c>
      <c r="P436" s="29">
        <v>3.5814392886913033</v>
      </c>
      <c r="Q436" s="29"/>
      <c r="R436" s="29"/>
      <c r="S436" s="29">
        <v>0.35234841435158215</v>
      </c>
      <c r="T436" s="29">
        <v>0.50738294272777029</v>
      </c>
      <c r="U436" s="29">
        <v>0.63650026312466235</v>
      </c>
      <c r="V436" s="29">
        <v>1.3289617486338796</v>
      </c>
      <c r="W436" s="29">
        <v>8.0837780265970736</v>
      </c>
      <c r="X436" s="29">
        <v>1.2388626470315827</v>
      </c>
      <c r="Y436" s="29">
        <v>2.4777252940631653</v>
      </c>
      <c r="Z436" s="29">
        <v>6.1322437501374747</v>
      </c>
      <c r="AA436" s="29">
        <v>7.8970961815546881</v>
      </c>
      <c r="AB436" s="29">
        <f t="shared" si="30"/>
        <v>1.4844474175066873</v>
      </c>
      <c r="AC436" s="29">
        <f t="shared" si="31"/>
        <v>0.62725141938927265</v>
      </c>
    </row>
    <row r="437" spans="1:29" ht="15.75" x14ac:dyDescent="0.25">
      <c r="A437" s="29">
        <v>1750</v>
      </c>
      <c r="B437" s="29"/>
      <c r="C437" s="29">
        <v>2.987283236994219</v>
      </c>
      <c r="D437" s="29"/>
      <c r="E437" s="29">
        <v>7.03</v>
      </c>
      <c r="F437" s="29"/>
      <c r="G437" s="29">
        <v>2.987283236994219</v>
      </c>
      <c r="H437" s="29">
        <v>1.150441002020079</v>
      </c>
      <c r="I437" s="29">
        <v>0.59241377619910207</v>
      </c>
      <c r="J437" s="29">
        <v>2.5350137401686723</v>
      </c>
      <c r="K437" s="29">
        <v>4.1482043020941912</v>
      </c>
      <c r="L437" s="29">
        <v>3.4568369184118257</v>
      </c>
      <c r="M437" s="29">
        <v>0.1200770712909441</v>
      </c>
      <c r="N437" s="29">
        <v>2.5350137401686723</v>
      </c>
      <c r="O437" s="29">
        <v>0.684940877147035</v>
      </c>
      <c r="P437" s="29">
        <v>2.5811048990808296</v>
      </c>
      <c r="Q437" s="29"/>
      <c r="R437" s="29"/>
      <c r="S437" s="29">
        <v>0.39053646503997608</v>
      </c>
      <c r="T437" s="29">
        <v>0.7708447363619777</v>
      </c>
      <c r="U437" s="29">
        <v>0.9768255483213748</v>
      </c>
      <c r="V437" s="29">
        <v>1.3827347673647303</v>
      </c>
      <c r="W437" s="29">
        <v>12.406029283592618</v>
      </c>
      <c r="X437" s="29">
        <v>1.2675068700843362</v>
      </c>
      <c r="Y437" s="29">
        <v>2.5350137401686723</v>
      </c>
      <c r="Z437" s="29">
        <v>5.9205632689799161</v>
      </c>
      <c r="AA437" s="29">
        <v>9.4263026675782822</v>
      </c>
      <c r="AB437" s="29">
        <f t="shared" si="30"/>
        <v>1.7333984136526106</v>
      </c>
      <c r="AC437" s="29">
        <f t="shared" si="31"/>
        <v>0.72116874366631456</v>
      </c>
    </row>
    <row r="438" spans="1:29" ht="15.75" x14ac:dyDescent="0.25">
      <c r="A438" s="29">
        <v>1751</v>
      </c>
      <c r="B438" s="29"/>
      <c r="C438" s="29">
        <v>2.987283236994219</v>
      </c>
      <c r="D438" s="29"/>
      <c r="E438" s="29">
        <v>7.03</v>
      </c>
      <c r="F438" s="29"/>
      <c r="G438" s="29">
        <v>2.987283236994219</v>
      </c>
      <c r="H438" s="29">
        <v>1.1348266525463946</v>
      </c>
      <c r="I438" s="29">
        <v>0.63807650134223781</v>
      </c>
      <c r="J438" s="29">
        <v>2.4428314223443568</v>
      </c>
      <c r="K438" s="29">
        <v>3.9407940869894817</v>
      </c>
      <c r="L438" s="29">
        <v>3.111153226570643</v>
      </c>
      <c r="M438" s="29">
        <v>0.12681310211946048</v>
      </c>
      <c r="N438" s="29">
        <v>2.4428314223443568</v>
      </c>
      <c r="O438" s="29">
        <v>0.69575573310198813</v>
      </c>
      <c r="P438" s="29">
        <v>2.3506491045200413</v>
      </c>
      <c r="Q438" s="29"/>
      <c r="R438" s="29"/>
      <c r="S438" s="29">
        <v>0.444610744814742</v>
      </c>
      <c r="T438" s="29">
        <v>0.78270388615216191</v>
      </c>
      <c r="U438" s="29">
        <v>0.93031004602035683</v>
      </c>
      <c r="V438" s="29">
        <v>1.5210082441012032</v>
      </c>
      <c r="W438" s="29">
        <v>11.815265984373919</v>
      </c>
      <c r="X438" s="29">
        <v>1.2214157111721784</v>
      </c>
      <c r="Y438" s="29">
        <v>2.4428314223443568</v>
      </c>
      <c r="Z438" s="29">
        <v>5.6554634211151438</v>
      </c>
      <c r="AA438" s="29">
        <v>8.9774311119793193</v>
      </c>
      <c r="AB438" s="29">
        <f t="shared" si="30"/>
        <v>1.6894486734313225</v>
      </c>
      <c r="AC438" s="29">
        <f t="shared" si="31"/>
        <v>0.74967696294899866</v>
      </c>
    </row>
    <row r="439" spans="1:29" ht="15.75" x14ac:dyDescent="0.25">
      <c r="A439" s="29">
        <v>1752</v>
      </c>
      <c r="B439" s="29"/>
      <c r="C439" s="29">
        <v>2.987283236994219</v>
      </c>
      <c r="D439" s="29"/>
      <c r="E439" s="29">
        <v>7.03</v>
      </c>
      <c r="F439" s="29"/>
      <c r="G439" s="29">
        <v>2.987283236994219</v>
      </c>
      <c r="H439" s="29">
        <v>1.0951993262306052</v>
      </c>
      <c r="I439" s="29">
        <v>0.67532767185374332</v>
      </c>
      <c r="J439" s="29">
        <v>2.4197858428882779</v>
      </c>
      <c r="K439" s="29">
        <v>3.917748507533402</v>
      </c>
      <c r="L439" s="29">
        <v>3.1802899649388796</v>
      </c>
      <c r="M439" s="29">
        <v>0.12857032755298647</v>
      </c>
      <c r="N439" s="29">
        <v>2.4197858428882779</v>
      </c>
      <c r="O439" s="29">
        <v>0.73420855427515508</v>
      </c>
      <c r="P439" s="29">
        <v>2.3506491045200413</v>
      </c>
      <c r="Q439" s="29"/>
      <c r="R439" s="29"/>
      <c r="S439" s="29">
        <v>0.49147512061953907</v>
      </c>
      <c r="T439" s="29">
        <v>0.67819512862616316</v>
      </c>
      <c r="U439" s="29">
        <v>0.51167052531119628</v>
      </c>
      <c r="V439" s="29">
        <v>1.4541760636785745</v>
      </c>
      <c r="W439" s="29">
        <v>6.4983962914056566</v>
      </c>
      <c r="X439" s="29">
        <v>1.209892921444139</v>
      </c>
      <c r="Y439" s="29">
        <v>2.4197858428882779</v>
      </c>
      <c r="Z439" s="29">
        <v>5.5670968051602197</v>
      </c>
      <c r="AA439" s="29">
        <v>5.9849540746528769</v>
      </c>
      <c r="AB439" s="29">
        <f t="shared" si="30"/>
        <v>1.4224610494878651</v>
      </c>
      <c r="AC439" s="29">
        <f t="shared" si="31"/>
        <v>0.70650807659432402</v>
      </c>
    </row>
    <row r="440" spans="1:29" ht="15.75" x14ac:dyDescent="0.25">
      <c r="A440" s="29">
        <v>1753</v>
      </c>
      <c r="B440" s="29"/>
      <c r="C440" s="29">
        <v>2.987283236994219</v>
      </c>
      <c r="D440" s="29"/>
      <c r="E440" s="29">
        <v>7.03</v>
      </c>
      <c r="F440" s="29"/>
      <c r="G440" s="29">
        <v>2.987283236994219</v>
      </c>
      <c r="H440" s="29">
        <v>0.80302172623060541</v>
      </c>
      <c r="I440" s="29">
        <v>0.56717911230421136</v>
      </c>
      <c r="J440" s="29">
        <v>2.4197858428882779</v>
      </c>
      <c r="K440" s="29">
        <v>3.6872927129726141</v>
      </c>
      <c r="L440" s="29">
        <v>3.2033355443949585</v>
      </c>
      <c r="M440" s="29">
        <v>0.11949132947976877</v>
      </c>
      <c r="N440" s="29">
        <v>2.4197858428882779</v>
      </c>
      <c r="O440" s="29">
        <v>0.50949988054446105</v>
      </c>
      <c r="P440" s="29">
        <v>2.3506491045200413</v>
      </c>
      <c r="Q440" s="29"/>
      <c r="R440" s="29"/>
      <c r="S440" s="29">
        <v>0.33045393195690287</v>
      </c>
      <c r="T440" s="29">
        <v>0.4709070729185672</v>
      </c>
      <c r="U440" s="29">
        <v>0.37212401840814274</v>
      </c>
      <c r="V440" s="29">
        <v>1.4979626646451245</v>
      </c>
      <c r="W440" s="29">
        <v>4.7261063937495686</v>
      </c>
      <c r="X440" s="29">
        <v>1.209892921444139</v>
      </c>
      <c r="Y440" s="29">
        <v>2.4197858428882779</v>
      </c>
      <c r="Z440" s="29">
        <v>5.832196653024992</v>
      </c>
      <c r="AA440" s="29">
        <v>6.373976089505315</v>
      </c>
      <c r="AB440" s="29">
        <f t="shared" si="30"/>
        <v>1.1295441533044412</v>
      </c>
      <c r="AC440" s="29">
        <f t="shared" si="31"/>
        <v>0.52865388025397786</v>
      </c>
    </row>
    <row r="441" spans="1:29" ht="15.75" x14ac:dyDescent="0.25">
      <c r="A441" s="29">
        <v>1754</v>
      </c>
      <c r="B441" s="29"/>
      <c r="C441" s="29">
        <v>2.987283236994219</v>
      </c>
      <c r="D441" s="29"/>
      <c r="E441" s="29">
        <v>7.03</v>
      </c>
      <c r="F441" s="29"/>
      <c r="G441" s="29">
        <v>2.987283236994219</v>
      </c>
      <c r="H441" s="29">
        <v>0.72412194517797368</v>
      </c>
      <c r="I441" s="29">
        <v>0.50589492855947671</v>
      </c>
      <c r="J441" s="29">
        <v>2.2123756277835684</v>
      </c>
      <c r="K441" s="29">
        <v>3.6872927129726141</v>
      </c>
      <c r="L441" s="29">
        <v>3.0650620676584857</v>
      </c>
      <c r="M441" s="29">
        <v>0.11451252408477841</v>
      </c>
      <c r="N441" s="29">
        <v>2.2123756277835684</v>
      </c>
      <c r="O441" s="29">
        <v>0.5082982298827996</v>
      </c>
      <c r="P441" s="29">
        <v>2.2584667866957262</v>
      </c>
      <c r="Q441" s="29"/>
      <c r="R441" s="29"/>
      <c r="S441" s="29">
        <v>0.25955654291887642</v>
      </c>
      <c r="T441" s="29">
        <v>0.43938149972632728</v>
      </c>
      <c r="U441" s="29">
        <v>0.46515502301017841</v>
      </c>
      <c r="V441" s="29">
        <v>1.5809267506870082</v>
      </c>
      <c r="W441" s="29">
        <v>5.9076329921869597</v>
      </c>
      <c r="X441" s="29">
        <v>1.1061878138917842</v>
      </c>
      <c r="Y441" s="29">
        <v>2.2123756277835684</v>
      </c>
      <c r="Z441" s="29">
        <v>5.9205632689799161</v>
      </c>
      <c r="AA441" s="29">
        <v>7.6308164451824201</v>
      </c>
      <c r="AB441" s="29">
        <f t="shared" si="30"/>
        <v>1.0999698818844568</v>
      </c>
      <c r="AC441" s="29">
        <f t="shared" si="31"/>
        <v>0.47541474263212286</v>
      </c>
    </row>
    <row r="442" spans="1:29" ht="15.75" x14ac:dyDescent="0.25">
      <c r="A442" s="29">
        <v>1755</v>
      </c>
      <c r="B442" s="29"/>
      <c r="C442" s="29">
        <v>2.987283236994219</v>
      </c>
      <c r="D442" s="29"/>
      <c r="E442" s="29">
        <v>6.73</v>
      </c>
      <c r="F442" s="29"/>
      <c r="G442" s="29">
        <v>2.987283236994219</v>
      </c>
      <c r="H442" s="29">
        <v>0.82064701465165801</v>
      </c>
      <c r="I442" s="29">
        <v>0.53112959245436742</v>
      </c>
      <c r="J442" s="29">
        <v>2.1432388894153318</v>
      </c>
      <c r="K442" s="29">
        <v>3.6872927129726141</v>
      </c>
      <c r="L442" s="29">
        <v>3.0420164882024063</v>
      </c>
      <c r="M442" s="29">
        <v>0.11949132947976877</v>
      </c>
      <c r="N442" s="29">
        <v>2.1432388894153318</v>
      </c>
      <c r="O442" s="29">
        <v>0.62485834406396179</v>
      </c>
      <c r="P442" s="29">
        <v>2.811560693641618</v>
      </c>
      <c r="Q442" s="29"/>
      <c r="R442" s="29"/>
      <c r="S442" s="29">
        <v>0.29200111078373597</v>
      </c>
      <c r="T442" s="29">
        <v>0.40914066776135743</v>
      </c>
      <c r="U442" s="29">
        <v>0.58144377876272302</v>
      </c>
      <c r="V442" s="29">
        <v>1.601667772197479</v>
      </c>
      <c r="W442" s="29">
        <v>7.3845412402337001</v>
      </c>
      <c r="X442" s="29">
        <v>1.0716194447076659</v>
      </c>
      <c r="Y442" s="29">
        <v>2.1432388894153318</v>
      </c>
      <c r="Z442" s="29">
        <v>6.6274961966193091</v>
      </c>
      <c r="AA442" s="29">
        <v>7.4811925933160976</v>
      </c>
      <c r="AB442" s="29">
        <f t="shared" si="30"/>
        <v>1.2297130952903053</v>
      </c>
      <c r="AC442" s="29">
        <f t="shared" si="31"/>
        <v>0.52992384775787538</v>
      </c>
    </row>
    <row r="443" spans="1:29" ht="15.75" x14ac:dyDescent="0.25">
      <c r="A443" s="29">
        <v>1756</v>
      </c>
      <c r="B443" s="29"/>
      <c r="C443" s="29">
        <v>2.987283236994219</v>
      </c>
      <c r="D443" s="29"/>
      <c r="E443" s="29">
        <v>6.73</v>
      </c>
      <c r="F443" s="29"/>
      <c r="G443" s="29">
        <v>2.987283236994219</v>
      </c>
      <c r="H443" s="29">
        <v>0.79769865254639472</v>
      </c>
      <c r="I443" s="29">
        <v>0.59481707752242508</v>
      </c>
      <c r="J443" s="29">
        <v>2.1432388894153318</v>
      </c>
      <c r="K443" s="29">
        <v>3.6872927129726141</v>
      </c>
      <c r="L443" s="29">
        <v>3.0650620676584857</v>
      </c>
      <c r="M443" s="29">
        <v>0.11802697495183043</v>
      </c>
      <c r="N443" s="29">
        <v>2.1432388894153318</v>
      </c>
      <c r="O443" s="29">
        <v>0.73420855427515508</v>
      </c>
      <c r="P443" s="29">
        <v>2.9267885909220119</v>
      </c>
      <c r="Q443" s="29"/>
      <c r="R443" s="29"/>
      <c r="S443" s="29">
        <v>0.38572986239333024</v>
      </c>
      <c r="T443" s="29">
        <v>0.51587301587301582</v>
      </c>
      <c r="U443" s="29">
        <v>0.55818602761221414</v>
      </c>
      <c r="V443" s="29">
        <v>1.5947540983606556</v>
      </c>
      <c r="W443" s="29">
        <v>7.0891595906243525</v>
      </c>
      <c r="X443" s="29">
        <v>1.0716194447076659</v>
      </c>
      <c r="Y443" s="29">
        <v>2.1432388894153318</v>
      </c>
      <c r="Z443" s="29">
        <v>5.7438300370700679</v>
      </c>
      <c r="AA443" s="29">
        <v>7.1819448895834546</v>
      </c>
      <c r="AB443" s="29">
        <f t="shared" si="30"/>
        <v>1.2099923903807248</v>
      </c>
      <c r="AC443" s="29">
        <f t="shared" si="31"/>
        <v>0.59159832867385198</v>
      </c>
    </row>
    <row r="444" spans="1:29" ht="15.75" x14ac:dyDescent="0.25">
      <c r="A444" s="29">
        <v>1757</v>
      </c>
      <c r="B444" s="29"/>
      <c r="C444" s="29">
        <v>2.987283236994219</v>
      </c>
      <c r="D444" s="29"/>
      <c r="E444" s="29">
        <v>6.73</v>
      </c>
      <c r="F444" s="29"/>
      <c r="G444" s="29">
        <v>2.987283236994219</v>
      </c>
      <c r="H444" s="29">
        <v>0.70200161675692119</v>
      </c>
      <c r="I444" s="29">
        <v>0.59001047487577929</v>
      </c>
      <c r="J444" s="29">
        <v>2.2584667866957262</v>
      </c>
      <c r="K444" s="29">
        <v>3.6181559746043774</v>
      </c>
      <c r="L444" s="29">
        <v>2.9728797498341701</v>
      </c>
      <c r="M444" s="29">
        <v>0.11919845857418111</v>
      </c>
      <c r="N444" s="29">
        <v>2.2584667866957262</v>
      </c>
      <c r="O444" s="29">
        <v>0.65249630928217539</v>
      </c>
      <c r="P444" s="29">
        <v>3.2263811238510374</v>
      </c>
      <c r="Q444" s="29"/>
      <c r="R444" s="29"/>
      <c r="S444" s="29">
        <v>0.4097628756265595</v>
      </c>
      <c r="T444" s="29">
        <v>0.50831280788177335</v>
      </c>
      <c r="U444" s="29">
        <v>0.72099028566577661</v>
      </c>
      <c r="V444" s="29">
        <v>1.5210082441012032</v>
      </c>
      <c r="W444" s="29">
        <v>9.1568311378897889</v>
      </c>
      <c r="X444" s="29">
        <v>1.1292333933478631</v>
      </c>
      <c r="Y444" s="29">
        <v>2.2584667866957262</v>
      </c>
      <c r="Z444" s="29">
        <v>5.832196653024992</v>
      </c>
      <c r="AA444" s="29">
        <v>7.2717192007032478</v>
      </c>
      <c r="AB444" s="29">
        <f t="shared" si="30"/>
        <v>1.2506304538936477</v>
      </c>
      <c r="AC444" s="29">
        <f t="shared" si="31"/>
        <v>0.62530997367765639</v>
      </c>
    </row>
    <row r="445" spans="1:29" ht="15.75" x14ac:dyDescent="0.25">
      <c r="A445" s="29">
        <v>1758</v>
      </c>
      <c r="B445" s="29"/>
      <c r="C445" s="29">
        <v>2.987283236994219</v>
      </c>
      <c r="D445" s="29"/>
      <c r="E445" s="29">
        <v>6.73</v>
      </c>
      <c r="F445" s="29"/>
      <c r="G445" s="29">
        <v>2.987283236994219</v>
      </c>
      <c r="H445" s="29">
        <v>0.77333080412534216</v>
      </c>
      <c r="I445" s="29">
        <v>0.52752464046938308</v>
      </c>
      <c r="J445" s="29">
        <v>2.3045579456078835</v>
      </c>
      <c r="K445" s="29">
        <v>3.5720648156922197</v>
      </c>
      <c r="L445" s="29">
        <v>2.9498341703780913</v>
      </c>
      <c r="M445" s="29">
        <v>0.11919845857418111</v>
      </c>
      <c r="N445" s="29">
        <v>2.3045579456078835</v>
      </c>
      <c r="O445" s="29">
        <v>0.61524513877067</v>
      </c>
      <c r="P445" s="29">
        <v>3.3416090211314313</v>
      </c>
      <c r="Q445" s="29"/>
      <c r="R445" s="29"/>
      <c r="S445" s="29">
        <v>0.32925228129524137</v>
      </c>
      <c r="T445" s="29">
        <v>0.53285316216350698</v>
      </c>
      <c r="U445" s="29">
        <v>0.83727904141832121</v>
      </c>
      <c r="V445" s="29">
        <v>1.6708045105657157</v>
      </c>
      <c r="W445" s="29">
        <v>10.633739385936529</v>
      </c>
      <c r="X445" s="29">
        <v>1.1522789728039418</v>
      </c>
      <c r="Y445" s="29">
        <v>2.3045579456078835</v>
      </c>
      <c r="Z445" s="29">
        <v>5.6554634211151438</v>
      </c>
      <c r="AA445" s="29">
        <v>7.4811925933160976</v>
      </c>
      <c r="AB445" s="29">
        <f t="shared" si="30"/>
        <v>1.3614392511616979</v>
      </c>
      <c r="AC445" s="29">
        <f t="shared" si="31"/>
        <v>0.59540911554748155</v>
      </c>
    </row>
    <row r="446" spans="1:29" ht="15.75" x14ac:dyDescent="0.25">
      <c r="A446" s="29">
        <v>1759</v>
      </c>
      <c r="B446" s="29"/>
      <c r="C446" s="29">
        <v>2.987283236994219</v>
      </c>
      <c r="D446" s="29"/>
      <c r="E446" s="29">
        <v>6.73</v>
      </c>
      <c r="F446" s="29"/>
      <c r="G446" s="29">
        <v>2.987283236994219</v>
      </c>
      <c r="H446" s="29">
        <v>1.0172458693884998</v>
      </c>
      <c r="I446" s="29">
        <v>0.53593619510101331</v>
      </c>
      <c r="J446" s="29">
        <v>2.3045579456078835</v>
      </c>
      <c r="K446" s="29">
        <v>3.5720648156922197</v>
      </c>
      <c r="L446" s="29">
        <v>2.9267885909220119</v>
      </c>
      <c r="M446" s="29">
        <v>0.1136339113680154</v>
      </c>
      <c r="N446" s="29">
        <v>2.3045579456078835</v>
      </c>
      <c r="O446" s="29">
        <v>0.68253757582371199</v>
      </c>
      <c r="P446" s="29">
        <v>3.6181559746043774</v>
      </c>
      <c r="Q446" s="29"/>
      <c r="R446" s="29"/>
      <c r="S446" s="29">
        <v>0.31963907600194963</v>
      </c>
      <c r="T446" s="29">
        <v>0.66829004329004338</v>
      </c>
      <c r="U446" s="29">
        <v>0.83727904141832121</v>
      </c>
      <c r="V446" s="29">
        <v>1.6708045105657157</v>
      </c>
      <c r="W446" s="29">
        <v>10.633739385936529</v>
      </c>
      <c r="X446" s="29">
        <v>1.1522789728039418</v>
      </c>
      <c r="Y446" s="29">
        <v>2.3045579456078835</v>
      </c>
      <c r="Z446" s="29">
        <v>5.7438300370700679</v>
      </c>
      <c r="AA446" s="29">
        <v>7.1819448895834546</v>
      </c>
      <c r="AB446" s="29">
        <f t="shared" si="30"/>
        <v>1.5242379518864413</v>
      </c>
      <c r="AC446" s="29">
        <f t="shared" si="31"/>
        <v>0.62094748534401378</v>
      </c>
    </row>
    <row r="447" spans="1:29" ht="15.75" x14ac:dyDescent="0.25">
      <c r="A447" s="29">
        <v>1760</v>
      </c>
      <c r="B447" s="29"/>
      <c r="C447" s="29">
        <v>2.987283236994219</v>
      </c>
      <c r="D447" s="29"/>
      <c r="E447" s="29">
        <v>6.41</v>
      </c>
      <c r="F447" s="29"/>
      <c r="G447" s="29">
        <v>2.987283236994219</v>
      </c>
      <c r="H447" s="29">
        <v>1.0775740378095526</v>
      </c>
      <c r="I447" s="29">
        <v>0.52872629113104452</v>
      </c>
      <c r="J447" s="29">
        <v>2.3045579456078835</v>
      </c>
      <c r="K447" s="29">
        <v>3.6872927129726141</v>
      </c>
      <c r="L447" s="29">
        <v>2.9037430114659335</v>
      </c>
      <c r="M447" s="29">
        <v>0.11509826589595376</v>
      </c>
      <c r="N447" s="29">
        <v>2.3045579456078835</v>
      </c>
      <c r="O447" s="29">
        <v>0.57078406428919581</v>
      </c>
      <c r="P447" s="29">
        <v>3.4107457594996684</v>
      </c>
      <c r="Q447" s="29"/>
      <c r="R447" s="29"/>
      <c r="S447" s="29">
        <v>0.31122752137031934</v>
      </c>
      <c r="T447" s="29">
        <v>0.71963477135890941</v>
      </c>
      <c r="U447" s="29">
        <v>0.41863952070916061</v>
      </c>
      <c r="V447" s="29">
        <v>1.4979626646451245</v>
      </c>
      <c r="W447" s="29">
        <v>5.3168696929682646</v>
      </c>
      <c r="X447" s="29">
        <v>1.1522789728039418</v>
      </c>
      <c r="Y447" s="29">
        <v>2.3045579456078835</v>
      </c>
      <c r="Z447" s="29">
        <v>5.832196653024992</v>
      </c>
      <c r="AA447" s="29">
        <v>6.7330733339844882</v>
      </c>
      <c r="AB447" s="29">
        <f t="shared" si="30"/>
        <v>1.3184599432704245</v>
      </c>
      <c r="AC447" s="29">
        <f t="shared" si="31"/>
        <v>0.54914970288512432</v>
      </c>
    </row>
    <row r="448" spans="1:29" ht="15.75" x14ac:dyDescent="0.25">
      <c r="A448" s="29">
        <v>1761</v>
      </c>
      <c r="B448" s="29"/>
      <c r="C448" s="29">
        <v>2.987283236994219</v>
      </c>
      <c r="D448" s="29"/>
      <c r="E448" s="29">
        <v>6.41</v>
      </c>
      <c r="F448" s="29"/>
      <c r="G448" s="29">
        <v>2.987283236994219</v>
      </c>
      <c r="H448" s="29">
        <v>0.81591539359902643</v>
      </c>
      <c r="I448" s="29">
        <v>0.48186191532624739</v>
      </c>
      <c r="J448" s="29">
        <v>2.3045579456078835</v>
      </c>
      <c r="K448" s="29">
        <v>3.710338292428693</v>
      </c>
      <c r="L448" s="29">
        <v>2.7885151141855395</v>
      </c>
      <c r="M448" s="29">
        <v>0.1080693641618497</v>
      </c>
      <c r="N448" s="29">
        <v>2.3045579456078835</v>
      </c>
      <c r="O448" s="29">
        <v>0.4794586140029245</v>
      </c>
      <c r="P448" s="29">
        <v>3.2724722827631947</v>
      </c>
      <c r="Q448" s="29"/>
      <c r="R448" s="29"/>
      <c r="S448" s="29">
        <v>0.26436314556552226</v>
      </c>
      <c r="T448" s="29">
        <v>0.52254378762999454</v>
      </c>
      <c r="U448" s="29">
        <v>0.51167052531119628</v>
      </c>
      <c r="V448" s="29">
        <v>1.4979626646451245</v>
      </c>
      <c r="W448" s="29">
        <v>6.4983962914056566</v>
      </c>
      <c r="X448" s="29">
        <v>1.1522789728039418</v>
      </c>
      <c r="Y448" s="29">
        <v>2.3045579456078835</v>
      </c>
      <c r="Z448" s="29">
        <v>5.832196653024992</v>
      </c>
      <c r="AA448" s="29">
        <v>6.5834494821181666</v>
      </c>
      <c r="AB448" s="29">
        <f t="shared" si="30"/>
        <v>1.18899903455631</v>
      </c>
      <c r="AC448" s="29">
        <f t="shared" si="31"/>
        <v>0.49629038873345005</v>
      </c>
    </row>
    <row r="449" spans="1:29" ht="15.75" x14ac:dyDescent="0.25">
      <c r="A449" s="29">
        <v>1762</v>
      </c>
      <c r="B449" s="29"/>
      <c r="C449" s="29">
        <v>3.0345</v>
      </c>
      <c r="D449" s="29"/>
      <c r="E449" s="29">
        <v>6.41</v>
      </c>
      <c r="F449" s="29"/>
      <c r="G449" s="29">
        <v>3.0345</v>
      </c>
      <c r="H449" s="29">
        <v>0.72125497213157885</v>
      </c>
      <c r="I449" s="29">
        <v>0.42112213071762233</v>
      </c>
      <c r="J449" s="29">
        <v>2.3409836065573768</v>
      </c>
      <c r="K449" s="29">
        <v>3.6753442622950816</v>
      </c>
      <c r="L449" s="29">
        <v>2.8091803278688521</v>
      </c>
      <c r="M449" s="29">
        <v>0.1115625</v>
      </c>
      <c r="N449" s="29">
        <v>2.3409836065573768</v>
      </c>
      <c r="O449" s="29">
        <v>0.48337496743240127</v>
      </c>
      <c r="P449" s="29">
        <v>3.4880655737704918</v>
      </c>
      <c r="Q449" s="29"/>
      <c r="R449" s="29"/>
      <c r="S449" s="29">
        <v>0.21971589428745514</v>
      </c>
      <c r="T449" s="29">
        <v>0.36431308155446085</v>
      </c>
      <c r="U449" s="29">
        <v>0.54338331056827927</v>
      </c>
      <c r="V449" s="29">
        <v>1.5918688524590163</v>
      </c>
      <c r="W449" s="29">
        <v>6.9011598587997982</v>
      </c>
      <c r="X449" s="29">
        <v>1.1704918032786884</v>
      </c>
      <c r="Y449" s="29">
        <v>2.3409836065573768</v>
      </c>
      <c r="Z449" s="29">
        <v>5.8346165611757312</v>
      </c>
      <c r="AA449" s="29">
        <v>6.839495759543027</v>
      </c>
      <c r="AB449" s="29">
        <f t="shared" si="30"/>
        <v>1.1400403963991197</v>
      </c>
      <c r="AC449" s="29">
        <f t="shared" si="31"/>
        <v>0.45339573715277276</v>
      </c>
    </row>
    <row r="450" spans="1:29" ht="15.75" x14ac:dyDescent="0.25">
      <c r="A450" s="29">
        <v>1763</v>
      </c>
      <c r="B450" s="29"/>
      <c r="C450" s="29">
        <v>3.0345</v>
      </c>
      <c r="D450" s="29"/>
      <c r="E450" s="29">
        <v>6.41</v>
      </c>
      <c r="F450" s="29"/>
      <c r="G450" s="29">
        <v>3.0345</v>
      </c>
      <c r="H450" s="29">
        <v>0.84936361213157896</v>
      </c>
      <c r="I450" s="29">
        <v>0.42844599386053756</v>
      </c>
      <c r="J450" s="29">
        <v>2.3409836065573768</v>
      </c>
      <c r="K450" s="29">
        <v>3.6753442622950816</v>
      </c>
      <c r="L450" s="29">
        <v>2.8091803278688521</v>
      </c>
      <c r="M450" s="29">
        <v>0.11542999999999999</v>
      </c>
      <c r="N450" s="29">
        <v>2.3409836065573768</v>
      </c>
      <c r="O450" s="29">
        <v>0.6652509021481281</v>
      </c>
      <c r="P450" s="29">
        <v>2.8091803278688521</v>
      </c>
      <c r="Q450" s="29"/>
      <c r="R450" s="29"/>
      <c r="S450" s="29">
        <v>0.24779070300196329</v>
      </c>
      <c r="T450" s="29">
        <v>0.49319239189928843</v>
      </c>
      <c r="U450" s="29">
        <v>0.7087608398716686</v>
      </c>
      <c r="V450" s="29">
        <v>1.6386885245901637</v>
      </c>
      <c r="W450" s="29">
        <v>9.0015128593040838</v>
      </c>
      <c r="X450" s="29">
        <v>1.1704918032786884</v>
      </c>
      <c r="Y450" s="29">
        <v>2.3409836065573768</v>
      </c>
      <c r="Z450" s="29">
        <v>5.8346165611757312</v>
      </c>
      <c r="AA450" s="29">
        <v>6.778700241680423</v>
      </c>
      <c r="AB450" s="29">
        <f t="shared" si="30"/>
        <v>1.3238343665949044</v>
      </c>
      <c r="AC450" s="29">
        <f t="shared" si="31"/>
        <v>0.51653074761677509</v>
      </c>
    </row>
    <row r="451" spans="1:29" ht="15.75" x14ac:dyDescent="0.25">
      <c r="A451" s="29">
        <v>1764</v>
      </c>
      <c r="B451" s="29"/>
      <c r="C451" s="29">
        <v>3.0345</v>
      </c>
      <c r="D451" s="29"/>
      <c r="E451" s="29">
        <v>6.41</v>
      </c>
      <c r="F451" s="29"/>
      <c r="G451" s="29">
        <v>3.0345</v>
      </c>
      <c r="H451" s="29">
        <v>1.2542720837105263</v>
      </c>
      <c r="I451" s="29">
        <v>0.54318651643287519</v>
      </c>
      <c r="J451" s="29">
        <v>2.3409836065573768</v>
      </c>
      <c r="K451" s="29">
        <v>3.7221639344262294</v>
      </c>
      <c r="L451" s="29">
        <v>2.6453114754098364</v>
      </c>
      <c r="M451" s="29">
        <v>0.1300075</v>
      </c>
      <c r="N451" s="29">
        <v>2.3409836065573768</v>
      </c>
      <c r="O451" s="29">
        <v>0.70431150557700906</v>
      </c>
      <c r="P451" s="29">
        <v>2.8091803278688521</v>
      </c>
      <c r="Q451" s="29"/>
      <c r="R451" s="29"/>
      <c r="S451" s="29">
        <v>0.38694410271735152</v>
      </c>
      <c r="T451" s="29">
        <v>0.93067373239787032</v>
      </c>
      <c r="U451" s="29">
        <v>0.55519599123280705</v>
      </c>
      <c r="V451" s="29">
        <v>1.6386885245901637</v>
      </c>
      <c r="W451" s="29">
        <v>7.0511850731215331</v>
      </c>
      <c r="X451" s="29">
        <v>1.1704918032786884</v>
      </c>
      <c r="Y451" s="29">
        <v>2.3409836065573768</v>
      </c>
      <c r="Z451" s="29">
        <v>5.7448532294653356</v>
      </c>
      <c r="AA451" s="29">
        <v>6.5963136880926081</v>
      </c>
      <c r="AB451" s="29">
        <f t="shared" si="30"/>
        <v>1.5202213960297164</v>
      </c>
      <c r="AC451" s="29">
        <f t="shared" si="31"/>
        <v>0.64488007858354901</v>
      </c>
    </row>
    <row r="452" spans="1:29" ht="15.75" x14ac:dyDescent="0.25">
      <c r="A452" s="29">
        <v>1765</v>
      </c>
      <c r="B452" s="29"/>
      <c r="C452" s="29">
        <v>3.0345</v>
      </c>
      <c r="D452" s="29"/>
      <c r="E452" s="29">
        <v>6.13</v>
      </c>
      <c r="F452" s="29"/>
      <c r="G452" s="29">
        <v>3.0345</v>
      </c>
      <c r="H452" s="29">
        <v>1.1849538352894733</v>
      </c>
      <c r="I452" s="29">
        <v>0.6042187092905017</v>
      </c>
      <c r="J452" s="29">
        <v>2.4112131147540983</v>
      </c>
      <c r="K452" s="29">
        <v>3.7455737704918031</v>
      </c>
      <c r="L452" s="29">
        <v>3.1369180327868853</v>
      </c>
      <c r="M452" s="29">
        <v>0.1187025</v>
      </c>
      <c r="N452" s="29">
        <v>2.4112131147540983</v>
      </c>
      <c r="O452" s="29">
        <v>0.72384180729144942</v>
      </c>
      <c r="P452" s="29">
        <v>2.6921311475409837</v>
      </c>
      <c r="Q452" s="29"/>
      <c r="R452" s="29"/>
      <c r="S452" s="29">
        <v>0.40037118514602932</v>
      </c>
      <c r="T452" s="29">
        <v>0.70386749266059601</v>
      </c>
      <c r="U452" s="29">
        <v>0.85051300784600226</v>
      </c>
      <c r="V452" s="29">
        <v>1.6386885245901637</v>
      </c>
      <c r="W452" s="29">
        <v>10.801815431164901</v>
      </c>
      <c r="X452" s="29">
        <v>1.2056065573770491</v>
      </c>
      <c r="Y452" s="29">
        <v>2.4112131147540983</v>
      </c>
      <c r="Z452" s="29">
        <v>5.9243798928861269</v>
      </c>
      <c r="AA452" s="29">
        <v>6.778700241680423</v>
      </c>
      <c r="AB452" s="29">
        <f t="shared" si="30"/>
        <v>1.6675609430333649</v>
      </c>
      <c r="AC452" s="29">
        <f t="shared" si="31"/>
        <v>0.70812222945973768</v>
      </c>
    </row>
    <row r="453" spans="1:29" ht="15.75" x14ac:dyDescent="0.25">
      <c r="A453" s="29">
        <v>1766</v>
      </c>
      <c r="B453" s="29"/>
      <c r="C453" s="29">
        <v>3.0345</v>
      </c>
      <c r="D453" s="29"/>
      <c r="E453" s="29">
        <v>6.13</v>
      </c>
      <c r="F453" s="29"/>
      <c r="G453" s="29">
        <v>3.0345</v>
      </c>
      <c r="H453" s="29">
        <v>1.0450756136322816</v>
      </c>
      <c r="I453" s="29">
        <v>0.66891283371958554</v>
      </c>
      <c r="J453" s="29">
        <v>2.4112131147540983</v>
      </c>
      <c r="K453" s="29">
        <v>3.7923934426229504</v>
      </c>
      <c r="L453" s="29">
        <v>3.6051147540983606</v>
      </c>
      <c r="M453" s="29">
        <v>0.13238749999999999</v>
      </c>
      <c r="N453" s="29">
        <v>2.4112131147540983</v>
      </c>
      <c r="O453" s="29">
        <v>0.78975657557768608</v>
      </c>
      <c r="P453" s="29">
        <v>2.66872131147541</v>
      </c>
      <c r="Q453" s="29"/>
      <c r="R453" s="29"/>
      <c r="S453" s="29">
        <v>0.43454921314630013</v>
      </c>
      <c r="T453" s="29">
        <v>0.93309946758222639</v>
      </c>
      <c r="U453" s="29">
        <v>1.1340173437946697</v>
      </c>
      <c r="V453" s="29">
        <v>1.6784852459016393</v>
      </c>
      <c r="W453" s="29">
        <v>14.402420574886534</v>
      </c>
      <c r="X453" s="29">
        <v>1.2056065573770491</v>
      </c>
      <c r="Y453" s="29">
        <v>2.4112131147540983</v>
      </c>
      <c r="Z453" s="29">
        <v>5.8346165611757312</v>
      </c>
      <c r="AA453" s="29">
        <v>7.5994397328255845</v>
      </c>
      <c r="AB453" s="29">
        <f t="shared" si="30"/>
        <v>1.7579134541525818</v>
      </c>
      <c r="AC453" s="29">
        <f t="shared" si="31"/>
        <v>0.77212768877006577</v>
      </c>
    </row>
    <row r="454" spans="1:29" ht="15.75" x14ac:dyDescent="0.25">
      <c r="A454" s="29">
        <v>1767</v>
      </c>
      <c r="B454" s="29"/>
      <c r="C454" s="29">
        <v>3.0345</v>
      </c>
      <c r="D454" s="29"/>
      <c r="E454" s="29">
        <v>6.13</v>
      </c>
      <c r="F454" s="29"/>
      <c r="G454" s="29">
        <v>3.0345</v>
      </c>
      <c r="H454" s="29">
        <v>1.126556877695446</v>
      </c>
      <c r="I454" s="29">
        <v>0.72994502657721205</v>
      </c>
      <c r="J454" s="29">
        <v>2.3409836065573768</v>
      </c>
      <c r="K454" s="29">
        <v>4.0967213114754095</v>
      </c>
      <c r="L454" s="29">
        <v>3.6285245901639347</v>
      </c>
      <c r="M454" s="29">
        <v>0.13922999999999999</v>
      </c>
      <c r="N454" s="29">
        <v>2.3409836065573768</v>
      </c>
      <c r="O454" s="29">
        <v>0.83980297372093959</v>
      </c>
      <c r="P454" s="29">
        <v>2.6453114754098364</v>
      </c>
      <c r="Q454" s="29"/>
      <c r="R454" s="29"/>
      <c r="S454" s="29">
        <v>0.51877363928982467</v>
      </c>
      <c r="T454" s="29">
        <v>1.0224810709724506</v>
      </c>
      <c r="U454" s="29">
        <v>0.85051300784600226</v>
      </c>
      <c r="V454" s="29">
        <v>1.6386885245901637</v>
      </c>
      <c r="W454" s="29">
        <v>10.801815431164901</v>
      </c>
      <c r="X454" s="29">
        <v>1.1704918032786884</v>
      </c>
      <c r="Y454" s="29">
        <v>2.3409836065573768</v>
      </c>
      <c r="Z454" s="29">
        <v>5.8346165611757312</v>
      </c>
      <c r="AA454" s="29">
        <v>7.751428527482096</v>
      </c>
      <c r="AB454" s="29">
        <f t="shared" si="30"/>
        <v>1.6496892654591706</v>
      </c>
      <c r="AC454" s="29">
        <f t="shared" si="31"/>
        <v>0.7931699337491257</v>
      </c>
    </row>
    <row r="455" spans="1:29" ht="15.75" x14ac:dyDescent="0.25">
      <c r="A455" s="29">
        <v>1768</v>
      </c>
      <c r="B455" s="29"/>
      <c r="C455" s="29">
        <v>3.0345</v>
      </c>
      <c r="D455" s="29"/>
      <c r="E455" s="29">
        <v>6.13</v>
      </c>
      <c r="F455" s="29"/>
      <c r="G455" s="29">
        <v>3.0345</v>
      </c>
      <c r="H455" s="29">
        <v>1.0434459883510185</v>
      </c>
      <c r="I455" s="29">
        <v>0.66769218986243317</v>
      </c>
      <c r="J455" s="29">
        <v>2.3878032786885242</v>
      </c>
      <c r="K455" s="29">
        <v>4.4946885245901633</v>
      </c>
      <c r="L455" s="29">
        <v>3.6753442622950816</v>
      </c>
      <c r="M455" s="29">
        <v>0.13774249999999999</v>
      </c>
      <c r="N455" s="29">
        <v>2.3878032786885242</v>
      </c>
      <c r="O455" s="29">
        <v>0.89107001572134592</v>
      </c>
      <c r="P455" s="29">
        <v>2.7623606557377047</v>
      </c>
      <c r="Q455" s="29"/>
      <c r="R455" s="29"/>
      <c r="S455" s="29">
        <v>0.44431436400352037</v>
      </c>
      <c r="T455" s="29">
        <v>0.75925511270338852</v>
      </c>
      <c r="U455" s="29">
        <v>0.60244671389091831</v>
      </c>
      <c r="V455" s="29">
        <v>2.1068852459016396</v>
      </c>
      <c r="W455" s="29">
        <v>7.6512859304084717</v>
      </c>
      <c r="X455" s="29">
        <v>1.1939016393442621</v>
      </c>
      <c r="Y455" s="29">
        <v>2.3878032786885242</v>
      </c>
      <c r="Z455" s="29">
        <v>5.7448532294653356</v>
      </c>
      <c r="AA455" s="29">
        <v>9.2713164740472145</v>
      </c>
      <c r="AB455" s="29">
        <f t="shared" si="30"/>
        <v>1.4452296548435655</v>
      </c>
      <c r="AC455" s="29">
        <f t="shared" si="31"/>
        <v>0.68463631346627751</v>
      </c>
    </row>
    <row r="456" spans="1:29" ht="15.75" x14ac:dyDescent="0.25">
      <c r="A456" s="29">
        <v>1769</v>
      </c>
      <c r="B456" s="29"/>
      <c r="C456" s="29">
        <v>3.0345</v>
      </c>
      <c r="D456" s="29"/>
      <c r="E456" s="29">
        <v>6.13</v>
      </c>
      <c r="F456" s="29"/>
      <c r="G456" s="29">
        <v>3.0345</v>
      </c>
      <c r="H456" s="29">
        <v>0.9424092209126943</v>
      </c>
      <c r="I456" s="29">
        <v>0.59201227071897633</v>
      </c>
      <c r="J456" s="29">
        <v>2.5282622950819671</v>
      </c>
      <c r="K456" s="29">
        <v>4.7990163934426233</v>
      </c>
      <c r="L456" s="29">
        <v>3.8158032786885245</v>
      </c>
      <c r="M456" s="29">
        <v>0.14131250000000001</v>
      </c>
      <c r="N456" s="29">
        <v>2.5282622950819671</v>
      </c>
      <c r="O456" s="29">
        <v>0.79708043872060108</v>
      </c>
      <c r="P456" s="29">
        <v>2.6921311475409837</v>
      </c>
      <c r="Q456" s="29"/>
      <c r="R456" s="29"/>
      <c r="S456" s="29">
        <v>0.36375186943145349</v>
      </c>
      <c r="T456" s="29">
        <v>0.68082300840921517</v>
      </c>
      <c r="U456" s="29">
        <v>0.56700867189733484</v>
      </c>
      <c r="V456" s="29">
        <v>2.1068852459016396</v>
      </c>
      <c r="W456" s="29">
        <v>7.2012102874432671</v>
      </c>
      <c r="X456" s="29">
        <v>1.2641311475409835</v>
      </c>
      <c r="Y456" s="29">
        <v>2.5282622950819671</v>
      </c>
      <c r="Z456" s="29">
        <v>5.9243798928861269</v>
      </c>
      <c r="AA456" s="29">
        <v>9.3625097508411201</v>
      </c>
      <c r="AB456" s="29">
        <f t="shared" si="30"/>
        <v>1.3623316964328818</v>
      </c>
      <c r="AC456" s="29">
        <f t="shared" si="31"/>
        <v>0.60742320900000957</v>
      </c>
    </row>
    <row r="457" spans="1:29" ht="15.75" x14ac:dyDescent="0.25">
      <c r="A457" s="29">
        <v>1770</v>
      </c>
      <c r="B457" s="29"/>
      <c r="C457" s="29">
        <v>3.0345</v>
      </c>
      <c r="D457" s="29"/>
      <c r="E457" s="29">
        <v>5.93</v>
      </c>
      <c r="F457" s="29"/>
      <c r="G457" s="29">
        <v>3.0345</v>
      </c>
      <c r="H457" s="29">
        <v>0.96359434956911716</v>
      </c>
      <c r="I457" s="29">
        <v>0.60788064086195914</v>
      </c>
      <c r="J457" s="29">
        <v>2.66872131147541</v>
      </c>
      <c r="K457" s="29">
        <v>5.2906229508196727</v>
      </c>
      <c r="L457" s="29">
        <v>3.7221639344262294</v>
      </c>
      <c r="M457" s="29">
        <v>0.13684999999999997</v>
      </c>
      <c r="N457" s="29">
        <v>2.66872131147541</v>
      </c>
      <c r="O457" s="29">
        <v>0.77144691772039808</v>
      </c>
      <c r="P457" s="29">
        <v>2.6453114754098364</v>
      </c>
      <c r="Q457" s="29"/>
      <c r="R457" s="29"/>
      <c r="S457" s="29">
        <v>0.36375186943145349</v>
      </c>
      <c r="T457" s="29">
        <v>0.68733655658943016</v>
      </c>
      <c r="U457" s="29">
        <v>0.80326228518789111</v>
      </c>
      <c r="V457" s="29">
        <v>2.223934426229508</v>
      </c>
      <c r="W457" s="29">
        <v>10.201714573877963</v>
      </c>
      <c r="X457" s="29">
        <v>1.334360655737705</v>
      </c>
      <c r="Y457" s="29">
        <v>2.66872131147541</v>
      </c>
      <c r="Z457" s="29">
        <v>5.8346165611757312</v>
      </c>
      <c r="AA457" s="29">
        <v>10.122453724123678</v>
      </c>
      <c r="AB457" s="29">
        <f t="shared" si="30"/>
        <v>1.5284561742035032</v>
      </c>
      <c r="AC457" s="29">
        <f t="shared" si="31"/>
        <v>0.65761879807822654</v>
      </c>
    </row>
    <row r="458" spans="1:29" ht="15.75" x14ac:dyDescent="0.25">
      <c r="A458" s="29">
        <v>1771</v>
      </c>
      <c r="B458" s="29"/>
      <c r="C458" s="29">
        <v>3.0345</v>
      </c>
      <c r="D458" s="29"/>
      <c r="E458" s="29">
        <v>5.93</v>
      </c>
      <c r="F458" s="29"/>
      <c r="G458" s="29">
        <v>3.0345</v>
      </c>
      <c r="H458" s="29">
        <v>1.0825569951013372</v>
      </c>
      <c r="I458" s="29">
        <v>0.69698764243409383</v>
      </c>
      <c r="J458" s="29">
        <v>2.7623606557377047</v>
      </c>
      <c r="K458" s="29">
        <v>5.2906229508196727</v>
      </c>
      <c r="L458" s="29">
        <v>3.9328524590163934</v>
      </c>
      <c r="M458" s="29">
        <v>0.13774249999999999</v>
      </c>
      <c r="N458" s="29">
        <v>2.7623606557377047</v>
      </c>
      <c r="O458" s="29">
        <v>0.83736168600663452</v>
      </c>
      <c r="P458" s="29">
        <v>2.879409836065574</v>
      </c>
      <c r="Q458" s="29"/>
      <c r="R458" s="29"/>
      <c r="S458" s="29">
        <v>0.41257762371755458</v>
      </c>
      <c r="T458" s="29">
        <v>0.6505013186047669</v>
      </c>
      <c r="U458" s="29">
        <v>0.7087608398716686</v>
      </c>
      <c r="V458" s="29">
        <v>2.223934426229508</v>
      </c>
      <c r="W458" s="29">
        <v>9.0015128593040838</v>
      </c>
      <c r="X458" s="29">
        <v>1.3811803278688524</v>
      </c>
      <c r="Y458" s="29">
        <v>2.7623606557377047</v>
      </c>
      <c r="Z458" s="29">
        <v>5.8346165611757312</v>
      </c>
      <c r="AA458" s="29">
        <v>11.034386492062747</v>
      </c>
      <c r="AB458" s="29">
        <f t="shared" si="30"/>
        <v>1.5773698021761584</v>
      </c>
      <c r="AC458" s="29">
        <f t="shared" si="31"/>
        <v>0.70345374777386027</v>
      </c>
    </row>
    <row r="459" spans="1:29" ht="15.75" x14ac:dyDescent="0.25">
      <c r="A459" s="29">
        <v>1772</v>
      </c>
      <c r="B459" s="29"/>
      <c r="C459" s="29">
        <v>3.0345</v>
      </c>
      <c r="D459" s="29"/>
      <c r="E459" s="29">
        <v>5.93</v>
      </c>
      <c r="F459" s="29"/>
      <c r="G459" s="29">
        <v>3.0345</v>
      </c>
      <c r="H459" s="29">
        <v>1.162408633883238</v>
      </c>
      <c r="I459" s="29">
        <v>0.75679919143456775</v>
      </c>
      <c r="J459" s="29">
        <v>2.7389508196721311</v>
      </c>
      <c r="K459" s="29">
        <v>5.1969836065573762</v>
      </c>
      <c r="L459" s="29">
        <v>4.330819672131148</v>
      </c>
      <c r="M459" s="29">
        <v>0.131495</v>
      </c>
      <c r="N459" s="29">
        <v>2.7389508196721311</v>
      </c>
      <c r="O459" s="29">
        <v>0.98750088043639561</v>
      </c>
      <c r="P459" s="29">
        <v>2.879409836065574</v>
      </c>
      <c r="Q459" s="29"/>
      <c r="R459" s="29"/>
      <c r="S459" s="29">
        <v>0.52121492700412975</v>
      </c>
      <c r="T459" s="29">
        <v>0.88498905309250153</v>
      </c>
      <c r="U459" s="29">
        <v>1.0395158984784472</v>
      </c>
      <c r="V459" s="29">
        <v>2.223934426229508</v>
      </c>
      <c r="W459" s="29">
        <v>13.202218860312657</v>
      </c>
      <c r="X459" s="29">
        <v>1.3694754098360655</v>
      </c>
      <c r="Y459" s="29">
        <v>2.7389508196721311</v>
      </c>
      <c r="Z459" s="29">
        <v>5.8346165611757312</v>
      </c>
      <c r="AA459" s="29">
        <v>10.031260447329771</v>
      </c>
      <c r="AB459" s="29">
        <f t="shared" si="30"/>
        <v>1.8351608642303294</v>
      </c>
      <c r="AC459" s="29">
        <f t="shared" si="31"/>
        <v>0.84731715123010032</v>
      </c>
    </row>
    <row r="460" spans="1:29" ht="15.75" x14ac:dyDescent="0.25">
      <c r="A460" s="29">
        <v>1773</v>
      </c>
      <c r="B460" s="29"/>
      <c r="C460" s="29">
        <v>3.0345</v>
      </c>
      <c r="D460" s="29"/>
      <c r="E460" s="29">
        <v>5.93</v>
      </c>
      <c r="F460" s="29"/>
      <c r="G460" s="29">
        <v>3.0345</v>
      </c>
      <c r="H460" s="29">
        <v>1.3612229181973592</v>
      </c>
      <c r="I460" s="29">
        <v>0.90571774200717625</v>
      </c>
      <c r="J460" s="29">
        <v>2.4346229508196719</v>
      </c>
      <c r="K460" s="29">
        <v>5.1267540983606557</v>
      </c>
      <c r="L460" s="29">
        <v>4.3542295081967213</v>
      </c>
      <c r="M460" s="29">
        <v>0.15946000000000002</v>
      </c>
      <c r="N460" s="29">
        <v>2.4346229508196719</v>
      </c>
      <c r="O460" s="29">
        <v>1.053415648722632</v>
      </c>
      <c r="P460" s="29">
        <v>2.8559999999999999</v>
      </c>
      <c r="Q460" s="29"/>
      <c r="R460" s="29"/>
      <c r="S460" s="29">
        <v>0.61886643557633203</v>
      </c>
      <c r="T460" s="29">
        <v>1.2225301039956213</v>
      </c>
      <c r="U460" s="29">
        <v>0.56700867189733484</v>
      </c>
      <c r="V460" s="29">
        <v>2.5750819672131149</v>
      </c>
      <c r="W460" s="29">
        <v>7.2012102874432671</v>
      </c>
      <c r="X460" s="29">
        <v>1.217311475409836</v>
      </c>
      <c r="Y460" s="29">
        <v>2.4346229508196719</v>
      </c>
      <c r="Z460" s="29">
        <v>5.9243798928861269</v>
      </c>
      <c r="AA460" s="29">
        <v>9.8184761348106537</v>
      </c>
      <c r="AB460" s="29">
        <f t="shared" si="30"/>
        <v>1.6876757106949043</v>
      </c>
      <c r="AC460" s="29">
        <f t="shared" si="31"/>
        <v>0.86654450575795572</v>
      </c>
    </row>
    <row r="461" spans="1:29" ht="15.75" x14ac:dyDescent="0.25">
      <c r="A461" s="29">
        <v>1774</v>
      </c>
      <c r="B461" s="29"/>
      <c r="C461" s="29">
        <v>3.0345</v>
      </c>
      <c r="D461" s="29"/>
      <c r="E461" s="29">
        <v>5.93</v>
      </c>
      <c r="F461" s="29"/>
      <c r="G461" s="29">
        <v>3.0345</v>
      </c>
      <c r="H461" s="29">
        <v>1.3579636676348326</v>
      </c>
      <c r="I461" s="29">
        <v>0.90327645429287118</v>
      </c>
      <c r="J461" s="29">
        <v>2.9028196721311477</v>
      </c>
      <c r="K461" s="29">
        <v>5.0799344262295074</v>
      </c>
      <c r="L461" s="29">
        <v>4.307409836065573</v>
      </c>
      <c r="M461" s="29">
        <v>0.16005499999999998</v>
      </c>
      <c r="N461" s="29">
        <v>2.9028196721311477</v>
      </c>
      <c r="O461" s="29">
        <v>0.95332285243612469</v>
      </c>
      <c r="P461" s="29">
        <v>3.0666885245901638</v>
      </c>
      <c r="Q461" s="29"/>
      <c r="R461" s="29"/>
      <c r="S461" s="29">
        <v>0.56515810586162063</v>
      </c>
      <c r="T461" s="29">
        <v>1.0175959098372889</v>
      </c>
      <c r="U461" s="29">
        <v>1.181268066452781</v>
      </c>
      <c r="V461" s="29">
        <v>2.223934426229508</v>
      </c>
      <c r="W461" s="29">
        <v>15.002521432173475</v>
      </c>
      <c r="X461" s="29">
        <v>1.4514098360655738</v>
      </c>
      <c r="Y461" s="29">
        <v>2.9028196721311477</v>
      </c>
      <c r="Z461" s="29">
        <v>5.8346165611757312</v>
      </c>
      <c r="AA461" s="29">
        <v>9.9704649294671661</v>
      </c>
      <c r="AB461" s="29">
        <f t="shared" si="30"/>
        <v>2.0888978286587387</v>
      </c>
      <c r="AC461" s="29">
        <f t="shared" si="31"/>
        <v>0.95218368363232953</v>
      </c>
    </row>
    <row r="462" spans="1:29" ht="15.75" x14ac:dyDescent="0.25">
      <c r="A462" s="29">
        <v>1775</v>
      </c>
      <c r="B462" s="29"/>
      <c r="C462" s="29">
        <v>3.0345</v>
      </c>
      <c r="D462" s="29"/>
      <c r="E462" s="29">
        <v>5.69</v>
      </c>
      <c r="F462" s="29"/>
      <c r="G462" s="29">
        <v>3.0345</v>
      </c>
      <c r="H462" s="29">
        <v>1.3172230356032504</v>
      </c>
      <c r="I462" s="29">
        <v>0.87276035786405792</v>
      </c>
      <c r="J462" s="29">
        <v>2.8091803278688521</v>
      </c>
      <c r="K462" s="29">
        <v>6.2504262295081956</v>
      </c>
      <c r="L462" s="29">
        <v>4.2839999999999998</v>
      </c>
      <c r="M462" s="29">
        <v>0.1639225</v>
      </c>
      <c r="N462" s="29">
        <v>2.8091803278688521</v>
      </c>
      <c r="O462" s="29">
        <v>1.043650497865412</v>
      </c>
      <c r="P462" s="29">
        <v>3.1369180327868853</v>
      </c>
      <c r="Q462" s="29"/>
      <c r="R462" s="29"/>
      <c r="S462" s="29">
        <v>0.58102647600460366</v>
      </c>
      <c r="T462" s="29">
        <v>0.91945470717022437</v>
      </c>
      <c r="U462" s="29">
        <v>1.1340173437946697</v>
      </c>
      <c r="V462" s="29">
        <v>2.3409836065573773</v>
      </c>
      <c r="W462" s="29">
        <v>14.402420574886534</v>
      </c>
      <c r="X462" s="29">
        <v>1.404590163934426</v>
      </c>
      <c r="Y462" s="29">
        <v>2.8091803278688521</v>
      </c>
      <c r="Z462" s="29">
        <v>5.9243798928861269</v>
      </c>
      <c r="AA462" s="29">
        <v>11.18637528671926</v>
      </c>
      <c r="AB462" s="29">
        <f t="shared" si="30"/>
        <v>2.0209453472058967</v>
      </c>
      <c r="AC462" s="29">
        <f t="shared" si="31"/>
        <v>0.94109133125375266</v>
      </c>
    </row>
    <row r="463" spans="1:29" ht="15.75" x14ac:dyDescent="0.25">
      <c r="A463" s="29">
        <v>1776</v>
      </c>
      <c r="B463" s="29"/>
      <c r="C463" s="29">
        <v>3.0345</v>
      </c>
      <c r="D463" s="29"/>
      <c r="E463" s="29">
        <v>5.69</v>
      </c>
      <c r="F463" s="29"/>
      <c r="G463" s="29">
        <v>3.0345</v>
      </c>
      <c r="H463" s="29">
        <v>0.95870547372532722</v>
      </c>
      <c r="I463" s="29">
        <v>0.6042187092905017</v>
      </c>
      <c r="J463" s="29">
        <v>2.9028196721311477</v>
      </c>
      <c r="K463" s="29">
        <v>5.6417704918032792</v>
      </c>
      <c r="L463" s="29">
        <v>4.2137704918032783</v>
      </c>
      <c r="M463" s="29">
        <v>0.1478575</v>
      </c>
      <c r="N463" s="29">
        <v>2.9028196721311477</v>
      </c>
      <c r="O463" s="29">
        <v>0.85811263157822748</v>
      </c>
      <c r="P463" s="29">
        <v>3.160327868852459</v>
      </c>
      <c r="Q463" s="29"/>
      <c r="R463" s="29"/>
      <c r="S463" s="29">
        <v>0.3588692940028434</v>
      </c>
      <c r="T463" s="29">
        <v>0.68746008939974468</v>
      </c>
      <c r="U463" s="29">
        <v>0.94501445316222465</v>
      </c>
      <c r="V463" s="29">
        <v>2.3409836065573773</v>
      </c>
      <c r="W463" s="29">
        <v>12.002017145738778</v>
      </c>
      <c r="X463" s="29">
        <v>1.4514098360655738</v>
      </c>
      <c r="Y463" s="29">
        <v>2.9028196721311477</v>
      </c>
      <c r="Z463" s="29">
        <v>6.0141432245965243</v>
      </c>
      <c r="AA463" s="29">
        <v>11.095182009925354</v>
      </c>
      <c r="AB463" s="29">
        <f t="shared" si="30"/>
        <v>1.6386728122943317</v>
      </c>
      <c r="AC463" s="29">
        <f t="shared" si="31"/>
        <v>0.68443083520109682</v>
      </c>
    </row>
    <row r="464" spans="1:29" ht="15.75" x14ac:dyDescent="0.25">
      <c r="A464" s="29">
        <v>1777</v>
      </c>
      <c r="B464" s="29"/>
      <c r="C464" s="29">
        <v>3.0345</v>
      </c>
      <c r="D464" s="29"/>
      <c r="E464" s="29">
        <v>5.69</v>
      </c>
      <c r="F464" s="29"/>
      <c r="G464" s="29">
        <v>3.0345</v>
      </c>
      <c r="H464" s="29">
        <v>1.1021124984764965</v>
      </c>
      <c r="I464" s="29">
        <v>0.71163536871992406</v>
      </c>
      <c r="J464" s="29">
        <v>2.9730491803278687</v>
      </c>
      <c r="K464" s="29">
        <v>5.5481311475409836</v>
      </c>
      <c r="L464" s="29">
        <v>4.2371803278688525</v>
      </c>
      <c r="M464" s="29">
        <v>0.16362499999999999</v>
      </c>
      <c r="N464" s="29">
        <v>2.9730491803278687</v>
      </c>
      <c r="O464" s="29">
        <v>1.0509743610083269</v>
      </c>
      <c r="P464" s="29">
        <v>4.0733114754098354</v>
      </c>
      <c r="Q464" s="29"/>
      <c r="R464" s="29"/>
      <c r="S464" s="29">
        <v>0.40525376057463952</v>
      </c>
      <c r="T464" s="29">
        <v>0.68894248312351769</v>
      </c>
      <c r="U464" s="29">
        <v>1.3230202344271147</v>
      </c>
      <c r="V464" s="29">
        <v>2.4229180327868853</v>
      </c>
      <c r="W464" s="29">
        <v>16.802824004034292</v>
      </c>
      <c r="X464" s="29">
        <v>1.4865245901639343</v>
      </c>
      <c r="Y464" s="29">
        <v>2.9730491803278687</v>
      </c>
      <c r="Z464" s="29">
        <v>6.1039065563069199</v>
      </c>
      <c r="AA464" s="29">
        <v>11.125579768856657</v>
      </c>
      <c r="AB464" s="29">
        <f t="shared" si="30"/>
        <v>1.9800889086880213</v>
      </c>
      <c r="AC464" s="29">
        <f t="shared" si="31"/>
        <v>0.81639863643115795</v>
      </c>
    </row>
    <row r="465" spans="1:29" ht="15.75" x14ac:dyDescent="0.25">
      <c r="A465" s="29">
        <v>1778</v>
      </c>
      <c r="B465" s="29"/>
      <c r="C465" s="29">
        <v>3.0345</v>
      </c>
      <c r="D465" s="29"/>
      <c r="E465" s="29">
        <v>5.69</v>
      </c>
      <c r="F465" s="29"/>
      <c r="G465" s="29">
        <v>3.0345</v>
      </c>
      <c r="H465" s="29">
        <v>1.3384081642596732</v>
      </c>
      <c r="I465" s="29">
        <v>0.88862872800704062</v>
      </c>
      <c r="J465" s="29">
        <v>2.9964590163934424</v>
      </c>
      <c r="K465" s="29">
        <v>5.4779016393442621</v>
      </c>
      <c r="L465" s="29">
        <v>4.166950819672131</v>
      </c>
      <c r="M465" s="29">
        <v>0.1597575</v>
      </c>
      <c r="N465" s="29">
        <v>2.9964590163934424</v>
      </c>
      <c r="O465" s="29">
        <v>0.90815902972148133</v>
      </c>
      <c r="P465" s="29">
        <v>4.166950819672131</v>
      </c>
      <c r="Q465" s="29"/>
      <c r="R465" s="29"/>
      <c r="S465" s="29">
        <v>0.58835033914751877</v>
      </c>
      <c r="T465" s="29">
        <v>0.89165982484948014</v>
      </c>
      <c r="U465" s="29">
        <v>1.5592738477176709</v>
      </c>
      <c r="V465" s="29">
        <v>2.4884655737704917</v>
      </c>
      <c r="W465" s="29">
        <v>19.803328290468986</v>
      </c>
      <c r="X465" s="29">
        <v>1.4982295081967212</v>
      </c>
      <c r="Y465" s="29">
        <v>2.9964590163934424</v>
      </c>
      <c r="Z465" s="29">
        <v>6.0141432245965243</v>
      </c>
      <c r="AA465" s="29">
        <v>12.311092367177446</v>
      </c>
      <c r="AB465" s="29">
        <f t="shared" si="30"/>
        <v>2.3018357430172522</v>
      </c>
      <c r="AC465" s="29">
        <f t="shared" si="31"/>
        <v>1.0299702190228492</v>
      </c>
    </row>
    <row r="466" spans="1:29" ht="15.75" x14ac:dyDescent="0.25">
      <c r="A466" s="29">
        <v>1779</v>
      </c>
      <c r="B466" s="29"/>
      <c r="C466" s="29">
        <v>2.7846000000000002</v>
      </c>
      <c r="D466" s="29"/>
      <c r="E466" s="29">
        <v>5.69</v>
      </c>
      <c r="F466" s="29"/>
      <c r="G466" s="29">
        <v>2.7846000000000002</v>
      </c>
      <c r="H466" s="29">
        <v>1.1794191795710305</v>
      </c>
      <c r="I466" s="29">
        <v>0.78365335629192334</v>
      </c>
      <c r="J466" s="29">
        <v>2.5984918032786881</v>
      </c>
      <c r="K466" s="29">
        <v>7.0229508196721309</v>
      </c>
      <c r="L466" s="29">
        <v>4.0967213114754095</v>
      </c>
      <c r="M466" s="29">
        <v>0.14637</v>
      </c>
      <c r="N466" s="29">
        <v>2.5984918032786881</v>
      </c>
      <c r="O466" s="29">
        <v>0.95332285243612469</v>
      </c>
      <c r="P466" s="29">
        <v>3.8626229508196719</v>
      </c>
      <c r="Q466" s="29"/>
      <c r="R466" s="29"/>
      <c r="S466" s="29">
        <v>0.533421365575655</v>
      </c>
      <c r="T466" s="29">
        <v>0.92686667578908943</v>
      </c>
      <c r="U466" s="29">
        <v>0.85051300784600226</v>
      </c>
      <c r="V466" s="29">
        <v>2.5750819672131149</v>
      </c>
      <c r="W466" s="29">
        <v>10.801815431164901</v>
      </c>
      <c r="X466" s="29">
        <v>1.2992459016393441</v>
      </c>
      <c r="Y466" s="29">
        <v>2.5984918032786881</v>
      </c>
      <c r="Z466" s="29">
        <v>6.0141432245965243</v>
      </c>
      <c r="AA466" s="29">
        <v>10.335238036642796</v>
      </c>
      <c r="AB466" s="29">
        <f t="shared" si="30"/>
        <v>1.7250570580827527</v>
      </c>
      <c r="AC466" s="29">
        <f t="shared" si="31"/>
        <v>0.82473234616509961</v>
      </c>
    </row>
    <row r="467" spans="1:29" ht="15.75" x14ac:dyDescent="0.25">
      <c r="A467" s="29">
        <v>1780</v>
      </c>
      <c r="B467" s="29"/>
      <c r="C467" s="29">
        <v>2.7846000000000002</v>
      </c>
      <c r="D467" s="29"/>
      <c r="E467" s="29">
        <v>5.83</v>
      </c>
      <c r="F467" s="29"/>
      <c r="G467" s="29">
        <v>2.7846000000000002</v>
      </c>
      <c r="H467" s="29">
        <v>0.97245676885059307</v>
      </c>
      <c r="I467" s="29">
        <v>0.62863158643355221</v>
      </c>
      <c r="J467" s="29">
        <v>2.8325901639344258</v>
      </c>
      <c r="K467" s="29">
        <v>6.4377049180327868</v>
      </c>
      <c r="L467" s="29">
        <v>4.0967213114754095</v>
      </c>
      <c r="M467" s="29">
        <v>0.15232000000000001</v>
      </c>
      <c r="N467" s="29">
        <v>2.8325901639344258</v>
      </c>
      <c r="O467" s="29">
        <v>0.89595259114995607</v>
      </c>
      <c r="P467" s="29">
        <v>3.886032786885246</v>
      </c>
      <c r="Q467" s="29"/>
      <c r="R467" s="29"/>
      <c r="S467" s="29">
        <v>0.35276607471708071</v>
      </c>
      <c r="T467" s="29">
        <v>0.70450761722313449</v>
      </c>
      <c r="U467" s="29">
        <v>0.78436199612464663</v>
      </c>
      <c r="V467" s="29">
        <v>2.5750819672131149</v>
      </c>
      <c r="W467" s="29">
        <v>9.9616742309631867</v>
      </c>
      <c r="X467" s="29">
        <v>1.4162950819672129</v>
      </c>
      <c r="Y467" s="29">
        <v>2.8325901639344258</v>
      </c>
      <c r="Z467" s="29">
        <v>5.8346165611757312</v>
      </c>
      <c r="AA467" s="29">
        <v>11.034386492062747</v>
      </c>
      <c r="AB467" s="29">
        <f t="shared" si="30"/>
        <v>1.549567785909445</v>
      </c>
      <c r="AC467" s="29">
        <f t="shared" si="31"/>
        <v>0.65657116302846175</v>
      </c>
    </row>
    <row r="468" spans="1:29" ht="15.75" x14ac:dyDescent="0.25">
      <c r="A468" s="29">
        <v>1781</v>
      </c>
      <c r="B468" s="29"/>
      <c r="C468" s="29">
        <v>2.7846000000000002</v>
      </c>
      <c r="D468" s="29"/>
      <c r="E468" s="29">
        <v>5.83</v>
      </c>
      <c r="F468" s="29"/>
      <c r="G468" s="29">
        <v>2.7846000000000002</v>
      </c>
      <c r="H468" s="29">
        <v>0.98712339638196267</v>
      </c>
      <c r="I468" s="29">
        <v>0.63961738114792488</v>
      </c>
      <c r="J468" s="29">
        <v>2.9262295081967213</v>
      </c>
      <c r="K468" s="29">
        <v>6.0631475409836062</v>
      </c>
      <c r="L468" s="29">
        <v>4.0499016393442622</v>
      </c>
      <c r="M468" s="29">
        <v>0.14637</v>
      </c>
      <c r="N468" s="29">
        <v>2.9262295081967213</v>
      </c>
      <c r="O468" s="29">
        <v>0.89839387886426092</v>
      </c>
      <c r="P468" s="29">
        <v>4.330819672131148</v>
      </c>
      <c r="Q468" s="29"/>
      <c r="R468" s="29"/>
      <c r="S468" s="29">
        <v>0.34422156771701307</v>
      </c>
      <c r="T468" s="29">
        <v>0.66549975673538886</v>
      </c>
      <c r="U468" s="29">
        <v>1.181268066452781</v>
      </c>
      <c r="V468" s="29">
        <v>2.5750819672131149</v>
      </c>
      <c r="W468" s="29">
        <v>15.002521432173475</v>
      </c>
      <c r="X468" s="29">
        <v>1.4631147540983607</v>
      </c>
      <c r="Y468" s="29">
        <v>2.9262295081967213</v>
      </c>
      <c r="Z468" s="29">
        <v>5.65508989775494</v>
      </c>
      <c r="AA468" s="29">
        <v>10.943193215268842</v>
      </c>
      <c r="AB468" s="29">
        <f t="shared" si="30"/>
        <v>1.8005721978898075</v>
      </c>
      <c r="AC468" s="29">
        <f t="shared" si="31"/>
        <v>0.72654182842417248</v>
      </c>
    </row>
    <row r="469" spans="1:29" ht="15.75" x14ac:dyDescent="0.25">
      <c r="A469" s="29">
        <v>1782</v>
      </c>
      <c r="B469" s="29"/>
      <c r="C469" s="29">
        <v>2.7846000000000002</v>
      </c>
      <c r="D469" s="29"/>
      <c r="E469" s="29">
        <v>5.83</v>
      </c>
      <c r="F469" s="29"/>
      <c r="G469" s="29">
        <v>2.7846000000000002</v>
      </c>
      <c r="H469" s="29">
        <v>1.2152709357588229</v>
      </c>
      <c r="I469" s="29">
        <v>0.81050752114927904</v>
      </c>
      <c r="J469" s="29">
        <v>2.9730491803278687</v>
      </c>
      <c r="K469" s="29">
        <v>6.2270163934426233</v>
      </c>
      <c r="L469" s="29">
        <v>3.9796721311475407</v>
      </c>
      <c r="M469" s="29">
        <v>0.16749249999999999</v>
      </c>
      <c r="N469" s="29">
        <v>2.9730491803278687</v>
      </c>
      <c r="O469" s="29">
        <v>0.88130486486412574</v>
      </c>
      <c r="P469" s="29">
        <v>3.9328524590163934</v>
      </c>
      <c r="Q469" s="29"/>
      <c r="R469" s="29"/>
      <c r="S469" s="29">
        <v>0.45530015871789309</v>
      </c>
      <c r="T469" s="29">
        <v>1.0395951164629325</v>
      </c>
      <c r="U469" s="29">
        <v>0.85051300784600226</v>
      </c>
      <c r="V469" s="29">
        <v>2.5750819672131149</v>
      </c>
      <c r="W469" s="29">
        <v>10.801815431164901</v>
      </c>
      <c r="X469" s="29">
        <v>1.4865245901639343</v>
      </c>
      <c r="Y469" s="29">
        <v>2.9730491803278687</v>
      </c>
      <c r="Z469" s="29">
        <v>5.5653265660445443</v>
      </c>
      <c r="AA469" s="29">
        <v>10.882397697406237</v>
      </c>
      <c r="AB469" s="29">
        <f t="shared" si="30"/>
        <v>1.7901611605513315</v>
      </c>
      <c r="AC469" s="29">
        <f t="shared" si="31"/>
        <v>0.7955869950417116</v>
      </c>
    </row>
    <row r="470" spans="1:29" ht="15.75" x14ac:dyDescent="0.25">
      <c r="A470" s="29">
        <v>1783</v>
      </c>
      <c r="B470" s="29"/>
      <c r="C470" s="29">
        <v>2.7846000000000002</v>
      </c>
      <c r="D470" s="29"/>
      <c r="E470" s="29">
        <v>5.83</v>
      </c>
      <c r="F470" s="29"/>
      <c r="G470" s="29">
        <v>2.7846000000000002</v>
      </c>
      <c r="H470" s="29">
        <v>1.2918633239781971</v>
      </c>
      <c r="I470" s="29">
        <v>0.86787778243544778</v>
      </c>
      <c r="J470" s="29">
        <v>3.1369180327868853</v>
      </c>
      <c r="K470" s="29">
        <v>6.3908852459016394</v>
      </c>
      <c r="L470" s="29">
        <v>4.0264918032786881</v>
      </c>
      <c r="M470" s="29">
        <v>0.170765</v>
      </c>
      <c r="N470" s="29">
        <v>3.1369180327868853</v>
      </c>
      <c r="O470" s="29">
        <v>1.1144478415802586</v>
      </c>
      <c r="P470" s="29">
        <v>3.0666885245901638</v>
      </c>
      <c r="Q470" s="29"/>
      <c r="R470" s="29"/>
      <c r="S470" s="29">
        <v>0.59323291457612892</v>
      </c>
      <c r="T470" s="29">
        <v>1.0977315575016724</v>
      </c>
      <c r="U470" s="29">
        <v>0.75601156252977986</v>
      </c>
      <c r="V470" s="29">
        <v>1.9898360655737704</v>
      </c>
      <c r="W470" s="29">
        <v>9.6016137165910234</v>
      </c>
      <c r="X470" s="29">
        <v>1.5684590163934427</v>
      </c>
      <c r="Y470" s="29">
        <v>3.1369180327868853</v>
      </c>
      <c r="Z470" s="29">
        <v>5.9243798928861269</v>
      </c>
      <c r="AA470" s="29">
        <v>10.730408902749724</v>
      </c>
      <c r="AB470" s="29">
        <f t="shared" si="30"/>
        <v>1.8110452804537682</v>
      </c>
      <c r="AC470" s="29">
        <f t="shared" si="31"/>
        <v>0.8878597795991312</v>
      </c>
    </row>
    <row r="471" spans="1:29" ht="15.75" x14ac:dyDescent="0.25">
      <c r="A471" s="29">
        <v>1784</v>
      </c>
      <c r="B471" s="29"/>
      <c r="C471" s="29">
        <v>2.7846000000000002</v>
      </c>
      <c r="D471" s="29"/>
      <c r="E471" s="29">
        <v>5.83</v>
      </c>
      <c r="F471" s="29"/>
      <c r="G471" s="29">
        <v>2.7846000000000002</v>
      </c>
      <c r="H471" s="29">
        <v>1.2429745655402986</v>
      </c>
      <c r="I471" s="29">
        <v>0.83125846672087189</v>
      </c>
      <c r="J471" s="29">
        <v>3.0900983606557375</v>
      </c>
      <c r="K471" s="29">
        <v>6.5547540983606556</v>
      </c>
      <c r="L471" s="29">
        <v>4.0733114754098354</v>
      </c>
      <c r="M471" s="29">
        <v>0.15113000000000001</v>
      </c>
      <c r="N471" s="29">
        <v>3.0900983606557375</v>
      </c>
      <c r="O471" s="29">
        <v>1.0082518260079885</v>
      </c>
      <c r="P471" s="29">
        <v>2.8325901639344258</v>
      </c>
      <c r="Q471" s="29"/>
      <c r="R471" s="29"/>
      <c r="S471" s="29">
        <v>0.59079162686182374</v>
      </c>
      <c r="T471" s="29">
        <v>0.78718907741896249</v>
      </c>
      <c r="U471" s="29">
        <v>0.85051300784600226</v>
      </c>
      <c r="V471" s="29">
        <v>2.4580327868852456</v>
      </c>
      <c r="W471" s="29">
        <v>10.801815431164901</v>
      </c>
      <c r="X471" s="29">
        <v>1.5450491803278688</v>
      </c>
      <c r="Y471" s="29">
        <v>3.0900983606557375</v>
      </c>
      <c r="Z471" s="29">
        <v>6.0141432245965243</v>
      </c>
      <c r="AA471" s="29">
        <v>11.855125983207911</v>
      </c>
      <c r="AB471" s="29">
        <f t="shared" si="30"/>
        <v>1.8218581025819733</v>
      </c>
      <c r="AC471" s="29">
        <f t="shared" si="31"/>
        <v>0.88936901266021084</v>
      </c>
    </row>
    <row r="472" spans="1:29" ht="15.75" x14ac:dyDescent="0.25">
      <c r="A472" s="29">
        <v>1785</v>
      </c>
      <c r="B472" s="29"/>
      <c r="C472" s="29">
        <v>2.8340718545454546</v>
      </c>
      <c r="D472" s="29"/>
      <c r="E472" s="29">
        <v>6</v>
      </c>
      <c r="F472" s="29"/>
      <c r="G472" s="29">
        <v>2.8340718545454546</v>
      </c>
      <c r="H472" s="29">
        <v>1.1627340772163062</v>
      </c>
      <c r="I472" s="29">
        <v>0.7690023326824269</v>
      </c>
      <c r="J472" s="29">
        <v>3.2879522146050673</v>
      </c>
      <c r="K472" s="29">
        <v>6.8379875767511171</v>
      </c>
      <c r="L472" s="29">
        <v>4.2171561013412822</v>
      </c>
      <c r="M472" s="29">
        <v>0.17894620363636363</v>
      </c>
      <c r="N472" s="29">
        <v>3.2879522146050673</v>
      </c>
      <c r="O472" s="29">
        <v>1.0323763141503985</v>
      </c>
      <c r="P472" s="29">
        <v>2.8352631415797318</v>
      </c>
      <c r="Q472" s="29"/>
      <c r="R472" s="29"/>
      <c r="S472" s="29">
        <v>0.47581242878411867</v>
      </c>
      <c r="T472" s="29">
        <v>0.92693319345618186</v>
      </c>
      <c r="U472" s="29">
        <v>0.50494699544602661</v>
      </c>
      <c r="V472" s="29">
        <v>2.6923086974664678</v>
      </c>
      <c r="W472" s="29">
        <v>6.4130050887085686</v>
      </c>
      <c r="X472" s="29">
        <v>1.6439761073025336</v>
      </c>
      <c r="Y472" s="29">
        <v>3.2879522146050673</v>
      </c>
      <c r="Z472" s="29">
        <v>6.3037080751187142</v>
      </c>
      <c r="AA472" s="29">
        <v>11.137612544080371</v>
      </c>
      <c r="AB472" s="29">
        <f t="shared" si="30"/>
        <v>1.582362961399471</v>
      </c>
      <c r="AC472" s="29">
        <f t="shared" si="31"/>
        <v>0.74330966695354472</v>
      </c>
    </row>
    <row r="473" spans="1:29" ht="15.75" x14ac:dyDescent="0.25">
      <c r="A473" s="29">
        <v>1786</v>
      </c>
      <c r="B473" s="29"/>
      <c r="C473" s="29">
        <v>2.8340718545454546</v>
      </c>
      <c r="D473" s="29"/>
      <c r="E473" s="29">
        <v>6</v>
      </c>
      <c r="F473" s="29"/>
      <c r="G473" s="29">
        <v>2.8340718545454546</v>
      </c>
      <c r="H473" s="29">
        <v>1.1146353272524205</v>
      </c>
      <c r="I473" s="29">
        <v>0.73297475974577042</v>
      </c>
      <c r="J473" s="29">
        <v>3.3356036959761552</v>
      </c>
      <c r="K473" s="29">
        <v>5.6467005424739192</v>
      </c>
      <c r="L473" s="29">
        <v>3.8121185096870343</v>
      </c>
      <c r="M473" s="29">
        <v>0.17198213818181818</v>
      </c>
      <c r="N473" s="29">
        <v>3.3356036959761552</v>
      </c>
      <c r="O473" s="29">
        <v>0.80627223572034745</v>
      </c>
      <c r="P473" s="29">
        <v>2.8352631415797318</v>
      </c>
      <c r="Q473" s="29"/>
      <c r="R473" s="29"/>
      <c r="S473" s="29">
        <v>0.418665244125974</v>
      </c>
      <c r="T473" s="29">
        <v>0.70275828896518544</v>
      </c>
      <c r="U473" s="29">
        <v>0.72135285063718091</v>
      </c>
      <c r="V473" s="29">
        <v>2.8829146229508198</v>
      </c>
      <c r="W473" s="29">
        <v>9.1614358410122403</v>
      </c>
      <c r="X473" s="29">
        <v>1.6678018479880776</v>
      </c>
      <c r="Y473" s="29">
        <v>3.3356036959761552</v>
      </c>
      <c r="Z473" s="29">
        <v>6.3950661631639134</v>
      </c>
      <c r="AA473" s="29">
        <v>9.9001000391825524</v>
      </c>
      <c r="AB473" s="29">
        <f t="shared" si="30"/>
        <v>1.6695459552273229</v>
      </c>
      <c r="AC473" s="29">
        <f t="shared" si="31"/>
        <v>0.73500136603090949</v>
      </c>
    </row>
    <row r="474" spans="1:29" ht="15.75" x14ac:dyDescent="0.25">
      <c r="A474" s="29">
        <v>1787</v>
      </c>
      <c r="B474" s="29"/>
      <c r="C474" s="29">
        <v>2.7507168000000002</v>
      </c>
      <c r="D474" s="29"/>
      <c r="E474" s="29">
        <v>6</v>
      </c>
      <c r="F474" s="29"/>
      <c r="G474" s="29">
        <v>2.7507168000000002</v>
      </c>
      <c r="H474" s="29">
        <v>1.2516487409272194</v>
      </c>
      <c r="I474" s="29">
        <v>0.83923052252446928</v>
      </c>
      <c r="J474" s="29">
        <v>3.3068726557377048</v>
      </c>
      <c r="K474" s="29">
        <v>4.9024965245901635</v>
      </c>
      <c r="L474" s="29">
        <v>3.7231223606557378</v>
      </c>
      <c r="M474" s="29">
        <v>0.15605027999999999</v>
      </c>
      <c r="N474" s="29">
        <v>3.3068726557377048</v>
      </c>
      <c r="O474" s="29">
        <v>0.86575792409851859</v>
      </c>
      <c r="P474" s="29">
        <v>2.8212479999999998</v>
      </c>
      <c r="Q474" s="29"/>
      <c r="R474" s="29"/>
      <c r="S474" s="29">
        <v>0.42805579812670491</v>
      </c>
      <c r="T474" s="29">
        <v>0.64760909588495796</v>
      </c>
      <c r="U474" s="29">
        <v>1.1202185445189161</v>
      </c>
      <c r="V474" s="29">
        <v>2.8906229508196719</v>
      </c>
      <c r="W474" s="29">
        <v>14.227170953101362</v>
      </c>
      <c r="X474" s="29">
        <v>1.6534363278688524</v>
      </c>
      <c r="Y474" s="29">
        <v>3.3068726557377048</v>
      </c>
      <c r="Z474" s="29">
        <v>6.2956470673500196</v>
      </c>
      <c r="AA474" s="29">
        <v>9.0083630871238292</v>
      </c>
      <c r="AB474" s="29">
        <f t="shared" si="30"/>
        <v>2.0030991043347885</v>
      </c>
      <c r="AC474" s="29">
        <f t="shared" si="31"/>
        <v>0.84406322022845592</v>
      </c>
    </row>
    <row r="475" spans="1:29" ht="15.75" x14ac:dyDescent="0.25">
      <c r="A475" s="29">
        <v>1788</v>
      </c>
      <c r="B475" s="29"/>
      <c r="C475" s="29">
        <v>2.7507168000000002</v>
      </c>
      <c r="D475" s="29"/>
      <c r="E475" s="29">
        <v>6</v>
      </c>
      <c r="F475" s="29"/>
      <c r="G475" s="29">
        <v>2.7507168000000002</v>
      </c>
      <c r="H475" s="29">
        <v>1.1486218038849008</v>
      </c>
      <c r="I475" s="29">
        <v>0.76205989976359856</v>
      </c>
      <c r="J475" s="29">
        <v>3.2837476721311476</v>
      </c>
      <c r="K475" s="29">
        <v>5.4343711475409835</v>
      </c>
      <c r="L475" s="29">
        <v>3.9312472131147542</v>
      </c>
      <c r="M475" s="29">
        <v>0.15546251999999999</v>
      </c>
      <c r="N475" s="29">
        <v>3.2837476721311476</v>
      </c>
      <c r="O475" s="29">
        <v>0.9284590550917261</v>
      </c>
      <c r="P475" s="29">
        <v>3.006247868852459</v>
      </c>
      <c r="Q475" s="29"/>
      <c r="R475" s="29"/>
      <c r="S475" s="29">
        <v>0.41479209733968025</v>
      </c>
      <c r="T475" s="29">
        <v>0.88179620507206702</v>
      </c>
      <c r="U475" s="29">
        <v>0.65346081763603436</v>
      </c>
      <c r="V475" s="29">
        <v>2.2153734295081966</v>
      </c>
      <c r="W475" s="29">
        <v>8.299183055975794</v>
      </c>
      <c r="X475" s="29">
        <v>1.6418738360655738</v>
      </c>
      <c r="Y475" s="29">
        <v>3.2837476721311476</v>
      </c>
      <c r="Z475" s="29">
        <v>6.2956470673500196</v>
      </c>
      <c r="AA475" s="29">
        <v>9.0684188410379871</v>
      </c>
      <c r="AB475" s="29">
        <f t="shared" si="30"/>
        <v>1.6510072378053826</v>
      </c>
      <c r="AC475" s="29">
        <f t="shared" si="31"/>
        <v>0.7284341304878954</v>
      </c>
    </row>
    <row r="476" spans="1:29" ht="15.75" x14ac:dyDescent="0.25">
      <c r="A476" s="29">
        <v>1789</v>
      </c>
      <c r="B476" s="29"/>
      <c r="C476" s="29">
        <v>2.6843964179104476</v>
      </c>
      <c r="D476" s="29"/>
      <c r="E476" s="29">
        <v>6</v>
      </c>
      <c r="F476" s="29"/>
      <c r="G476" s="29">
        <v>2.6843964179104476</v>
      </c>
      <c r="H476" s="29">
        <v>1.0495441647077692</v>
      </c>
      <c r="I476" s="29">
        <v>0.69073410997661555</v>
      </c>
      <c r="J476" s="29">
        <v>3.2948455402683932</v>
      </c>
      <c r="K476" s="29">
        <v>5.483886755378216</v>
      </c>
      <c r="L476" s="29">
        <v>4.0170034669025618</v>
      </c>
      <c r="M476" s="29">
        <v>0.16662759816303099</v>
      </c>
      <c r="N476" s="29">
        <v>3.2948455402683932</v>
      </c>
      <c r="O476" s="29">
        <v>0.87547900821567637</v>
      </c>
      <c r="P476" s="29">
        <v>3.0691711881952153</v>
      </c>
      <c r="Q476" s="29"/>
      <c r="R476" s="29"/>
      <c r="S476" s="29">
        <v>0.44950669507847896</v>
      </c>
      <c r="T476" s="29">
        <v>1.0190126497597762</v>
      </c>
      <c r="U476" s="29">
        <v>0.63770573477684189</v>
      </c>
      <c r="V476" s="29">
        <v>2.0310691686585987</v>
      </c>
      <c r="W476" s="29">
        <v>8.0990879421118542</v>
      </c>
      <c r="X476" s="29">
        <v>1.6474227701341966</v>
      </c>
      <c r="Y476" s="29">
        <v>3.2948455402683932</v>
      </c>
      <c r="Z476" s="29">
        <v>6.0573244369807444</v>
      </c>
      <c r="AA476" s="29">
        <v>8.9962967760618575</v>
      </c>
      <c r="AB476" s="29">
        <f t="shared" si="30"/>
        <v>1.5694126283506928</v>
      </c>
      <c r="AC476" s="29">
        <f t="shared" si="31"/>
        <v>0.72330734437493138</v>
      </c>
    </row>
    <row r="477" spans="1:29" ht="15.75" x14ac:dyDescent="0.25">
      <c r="A477" s="29">
        <v>1790</v>
      </c>
      <c r="B477" s="29"/>
      <c r="C477" s="29">
        <v>2.5386637133550489</v>
      </c>
      <c r="D477" s="29"/>
      <c r="E477" s="29">
        <v>6.14</v>
      </c>
      <c r="F477" s="29"/>
      <c r="G477" s="29">
        <v>2.5386637133550489</v>
      </c>
      <c r="H477" s="29">
        <v>1.032611791175982</v>
      </c>
      <c r="I477" s="29">
        <v>0.68439439210513664</v>
      </c>
      <c r="J477" s="29">
        <v>3.1373145511827838</v>
      </c>
      <c r="K477" s="29">
        <v>5.9118104127730007</v>
      </c>
      <c r="L477" s="29">
        <v>3.8416096545095311</v>
      </c>
      <c r="M477" s="29">
        <v>0.14456279478827361</v>
      </c>
      <c r="N477" s="29">
        <v>3.1373145511827838</v>
      </c>
      <c r="O477" s="29">
        <v>0.89026912794164115</v>
      </c>
      <c r="P477" s="29">
        <v>3.0519454477492389</v>
      </c>
      <c r="Q477" s="29"/>
      <c r="R477" s="29"/>
      <c r="S477" s="29">
        <v>0.41620081731271724</v>
      </c>
      <c r="T477" s="29">
        <v>0.82799291491820226</v>
      </c>
      <c r="U477" s="29">
        <v>0.77539557234615519</v>
      </c>
      <c r="V477" s="29">
        <v>1.6006706893789715</v>
      </c>
      <c r="W477" s="29">
        <v>9.8477974838242304</v>
      </c>
      <c r="X477" s="29">
        <v>1.5686572755913919</v>
      </c>
      <c r="Y477" s="29">
        <v>3.1373145511827838</v>
      </c>
      <c r="Z477" s="29">
        <v>5.2374669367931537</v>
      </c>
      <c r="AA477" s="29">
        <v>10.059827833992246</v>
      </c>
      <c r="AB477" s="29">
        <f t="shared" si="30"/>
        <v>1.6169621344953935</v>
      </c>
      <c r="AC477" s="29">
        <f t="shared" si="31"/>
        <v>0.71924421925682225</v>
      </c>
    </row>
    <row r="478" spans="1:29" ht="15.75" x14ac:dyDescent="0.25">
      <c r="A478" s="29">
        <v>1791</v>
      </c>
      <c r="B478" s="29"/>
      <c r="C478" s="29">
        <v>2.5276857081081081</v>
      </c>
      <c r="D478" s="29"/>
      <c r="E478" s="29">
        <v>6.14</v>
      </c>
      <c r="F478" s="29"/>
      <c r="G478" s="29">
        <v>2.5276857081081081</v>
      </c>
      <c r="H478" s="29">
        <v>0.85051008298582009</v>
      </c>
      <c r="I478" s="29">
        <v>0.54847195146345218</v>
      </c>
      <c r="J478" s="29">
        <v>3.1024978006202923</v>
      </c>
      <c r="K478" s="29">
        <v>5.5674960531679227</v>
      </c>
      <c r="L478" s="29">
        <v>3.7187473637571999</v>
      </c>
      <c r="M478" s="29">
        <v>0.13772646486486487</v>
      </c>
      <c r="N478" s="29">
        <v>3.1024978006202923</v>
      </c>
      <c r="O478" s="29">
        <v>0.72797186285149107</v>
      </c>
      <c r="P478" s="29">
        <v>3.6549974089499337</v>
      </c>
      <c r="Q478" s="29"/>
      <c r="R478" s="29"/>
      <c r="S478" s="29">
        <v>0.29141034996947057</v>
      </c>
      <c r="T478" s="29">
        <v>0.75252387033996226</v>
      </c>
      <c r="U478" s="29">
        <v>0.72915125983325846</v>
      </c>
      <c r="V478" s="29">
        <v>2.1249984935755428</v>
      </c>
      <c r="W478" s="29">
        <v>9.2604783906448063</v>
      </c>
      <c r="X478" s="29">
        <v>1.5512489003101462</v>
      </c>
      <c r="Y478" s="29">
        <v>3.1024978006202923</v>
      </c>
      <c r="Z478" s="29">
        <v>5.3777815070930517</v>
      </c>
      <c r="AA478" s="29">
        <v>8.4159211904030755</v>
      </c>
      <c r="AB478" s="29">
        <f t="shared" si="30"/>
        <v>1.4429911311716224</v>
      </c>
      <c r="AC478" s="29">
        <f t="shared" si="31"/>
        <v>0.5879863609894358</v>
      </c>
    </row>
    <row r="479" spans="1:29" ht="15.75" x14ac:dyDescent="0.25">
      <c r="A479" s="29">
        <v>1792</v>
      </c>
      <c r="B479" s="29"/>
      <c r="C479" s="29">
        <v>2.5276857081081081</v>
      </c>
      <c r="D479" s="29"/>
      <c r="E479" s="29">
        <v>6.14</v>
      </c>
      <c r="F479" s="29"/>
      <c r="G479" s="29">
        <v>2.5276857081081081</v>
      </c>
      <c r="H479" s="29">
        <v>0.96589329119368739</v>
      </c>
      <c r="I479" s="29">
        <v>0.63489783472435968</v>
      </c>
      <c r="J479" s="29">
        <v>3.123747785556048</v>
      </c>
      <c r="K479" s="29">
        <v>5.5462460682321666</v>
      </c>
      <c r="L479" s="29">
        <v>3.5062475143996457</v>
      </c>
      <c r="M479" s="29">
        <v>0.15230926702702702</v>
      </c>
      <c r="N479" s="29">
        <v>3.123747785556048</v>
      </c>
      <c r="O479" s="29">
        <v>0.78558911835876288</v>
      </c>
      <c r="P479" s="29">
        <v>4.2499969871510856</v>
      </c>
      <c r="Q479" s="29"/>
      <c r="R479" s="29"/>
      <c r="S479" s="29">
        <v>0.42326522314957316</v>
      </c>
      <c r="T479" s="29">
        <v>0.7839392142553061</v>
      </c>
      <c r="U479" s="29">
        <v>0.68626000925483155</v>
      </c>
      <c r="V479" s="29">
        <v>1.9124986442179883</v>
      </c>
      <c r="W479" s="29">
        <v>8.7157443676656996</v>
      </c>
      <c r="X479" s="29">
        <v>1.561873892778024</v>
      </c>
      <c r="Y479" s="29">
        <v>3.123747785556048</v>
      </c>
      <c r="Z479" s="29">
        <v>5.5407445830655666</v>
      </c>
      <c r="AA479" s="29">
        <v>9.6576144807904143</v>
      </c>
      <c r="AB479" s="29">
        <f t="shared" si="30"/>
        <v>1.5082836801950239</v>
      </c>
      <c r="AC479" s="29">
        <f t="shared" si="31"/>
        <v>0.691233660676005</v>
      </c>
    </row>
    <row r="480" spans="1:29" ht="15.75" x14ac:dyDescent="0.25">
      <c r="A480" s="29">
        <v>1793</v>
      </c>
      <c r="B480" s="29"/>
      <c r="C480" s="29">
        <v>2.5276857081081081</v>
      </c>
      <c r="D480" s="29"/>
      <c r="E480" s="29">
        <v>6.14</v>
      </c>
      <c r="F480" s="29"/>
      <c r="G480" s="29">
        <v>2.5276857081081081</v>
      </c>
      <c r="H480" s="29">
        <v>1.2469549522128518</v>
      </c>
      <c r="I480" s="29">
        <v>0.8454224221547757</v>
      </c>
      <c r="J480" s="29">
        <v>3.166247755427559</v>
      </c>
      <c r="K480" s="29">
        <v>5.6099960230394332</v>
      </c>
      <c r="L480" s="29">
        <v>3.7612473336287104</v>
      </c>
      <c r="M480" s="29">
        <v>0.1609509275675676</v>
      </c>
      <c r="N480" s="29">
        <v>3.166247755427559</v>
      </c>
      <c r="O480" s="29">
        <v>0.98060136776799012</v>
      </c>
      <c r="P480" s="29">
        <v>4.5687467611874171</v>
      </c>
      <c r="Q480" s="29"/>
      <c r="R480" s="29"/>
      <c r="S480" s="29">
        <v>0.59168489309390593</v>
      </c>
      <c r="T480" s="29">
        <v>1.0179293620385572</v>
      </c>
      <c r="U480" s="29">
        <v>0.85782501156853941</v>
      </c>
      <c r="V480" s="29">
        <v>1.8806236668143554</v>
      </c>
      <c r="W480" s="29">
        <v>10.894680459582124</v>
      </c>
      <c r="X480" s="29">
        <v>1.5831238777137795</v>
      </c>
      <c r="Y480" s="29">
        <v>3.166247755427559</v>
      </c>
      <c r="Z480" s="29">
        <v>5.7851891970243416</v>
      </c>
      <c r="AA480" s="29">
        <v>8.8298189538655212</v>
      </c>
      <c r="AB480" s="29">
        <f t="shared" si="30"/>
        <v>1.8350846066656425</v>
      </c>
      <c r="AC480" s="29">
        <f t="shared" si="31"/>
        <v>0.89612671632359009</v>
      </c>
    </row>
    <row r="481" spans="1:29" ht="15.75" x14ac:dyDescent="0.25">
      <c r="A481" s="29">
        <v>1794</v>
      </c>
      <c r="B481" s="29"/>
      <c r="C481" s="29">
        <v>2.5276857081081081</v>
      </c>
      <c r="D481" s="29"/>
      <c r="E481" s="29">
        <v>6.14</v>
      </c>
      <c r="F481" s="29"/>
      <c r="G481" s="29">
        <v>2.5276857081081081</v>
      </c>
      <c r="H481" s="29">
        <v>1.267664758814264</v>
      </c>
      <c r="I481" s="29">
        <v>0.86093476017596426</v>
      </c>
      <c r="J481" s="29">
        <v>3.2299977102348247</v>
      </c>
      <c r="K481" s="29">
        <v>6.2262455861763399</v>
      </c>
      <c r="L481" s="29">
        <v>3.8249972884359771</v>
      </c>
      <c r="M481" s="29">
        <v>0.1668920691891892</v>
      </c>
      <c r="N481" s="29">
        <v>3.2299977102348247</v>
      </c>
      <c r="O481" s="29">
        <v>0.94182052271501893</v>
      </c>
      <c r="P481" s="29">
        <v>4.4837468214443952</v>
      </c>
      <c r="Q481" s="29"/>
      <c r="R481" s="29"/>
      <c r="S481" s="29">
        <v>0.61827747255880061</v>
      </c>
      <c r="T481" s="29">
        <v>1.2259206045125586</v>
      </c>
      <c r="U481" s="29">
        <v>0.72915125983325846</v>
      </c>
      <c r="V481" s="29">
        <v>1.8763736698272042</v>
      </c>
      <c r="W481" s="29">
        <v>9.2604783906448063</v>
      </c>
      <c r="X481" s="29">
        <v>1.6149988551174124</v>
      </c>
      <c r="Y481" s="29">
        <v>3.2299977102348247</v>
      </c>
      <c r="Z481" s="29">
        <v>5.2148184311205341</v>
      </c>
      <c r="AA481" s="29">
        <v>8.0020234269406281</v>
      </c>
      <c r="AB481" s="29">
        <f t="shared" si="30"/>
        <v>1.783729727001599</v>
      </c>
      <c r="AC481" s="29">
        <f t="shared" si="31"/>
        <v>0.89705307876560492</v>
      </c>
    </row>
    <row r="482" spans="1:29" ht="15.75" x14ac:dyDescent="0.25">
      <c r="A482" s="29">
        <v>1795</v>
      </c>
      <c r="B482" s="29"/>
      <c r="C482" s="29">
        <v>2.5276857081081081</v>
      </c>
      <c r="D482" s="29"/>
      <c r="E482" s="29">
        <v>6.27</v>
      </c>
      <c r="F482" s="29"/>
      <c r="G482" s="29">
        <v>2.5276857081081081</v>
      </c>
      <c r="H482" s="29">
        <v>1.320918547217895</v>
      </c>
      <c r="I482" s="29">
        <v>0.90082362937330618</v>
      </c>
      <c r="J482" s="29">
        <v>3.442497559592379</v>
      </c>
      <c r="K482" s="29">
        <v>5.971245766947276</v>
      </c>
      <c r="L482" s="29">
        <v>3.8037473035002209</v>
      </c>
      <c r="M482" s="29">
        <v>0.16716212108108108</v>
      </c>
      <c r="N482" s="29">
        <v>3.442497559592379</v>
      </c>
      <c r="O482" s="29">
        <v>1.0426507198527444</v>
      </c>
      <c r="P482" s="29">
        <v>4.6962466708019495</v>
      </c>
      <c r="Q482" s="29"/>
      <c r="R482" s="29"/>
      <c r="S482" s="29">
        <v>0.63711388301310101</v>
      </c>
      <c r="T482" s="29">
        <v>1.2179764945569542</v>
      </c>
      <c r="U482" s="29">
        <v>0.94360751272539334</v>
      </c>
      <c r="V482" s="29">
        <v>1.872123672840053</v>
      </c>
      <c r="W482" s="29">
        <v>11.984148505540336</v>
      </c>
      <c r="X482" s="29">
        <v>1.7212487797961895</v>
      </c>
      <c r="Y482" s="29">
        <v>3.442497559592379</v>
      </c>
      <c r="Z482" s="29">
        <v>5.0518553551480183</v>
      </c>
      <c r="AA482" s="29">
        <v>9.933546323098712</v>
      </c>
      <c r="AB482" s="29">
        <f t="shared" si="30"/>
        <v>1.9705532740481913</v>
      </c>
      <c r="AC482" s="29">
        <f t="shared" si="31"/>
        <v>0.9650256161141838</v>
      </c>
    </row>
    <row r="483" spans="1:29" ht="15.75" x14ac:dyDescent="0.25">
      <c r="A483" s="29">
        <v>1796</v>
      </c>
      <c r="B483" s="29"/>
      <c r="C483" s="29">
        <v>2.5276857081081081</v>
      </c>
      <c r="D483" s="29"/>
      <c r="E483" s="29">
        <v>6.27</v>
      </c>
      <c r="F483" s="29"/>
      <c r="G483" s="29">
        <v>2.5276857081081081</v>
      </c>
      <c r="H483" s="29">
        <v>1.2528720398132551</v>
      </c>
      <c r="I483" s="29">
        <v>0.84985451873225826</v>
      </c>
      <c r="J483" s="29">
        <v>3.2299977102348247</v>
      </c>
      <c r="K483" s="29">
        <v>6.6724952698272046</v>
      </c>
      <c r="L483" s="29">
        <v>4.2074970172795751</v>
      </c>
      <c r="M483" s="29">
        <v>0.17121289945945947</v>
      </c>
      <c r="N483" s="29">
        <v>3.2299977102348247</v>
      </c>
      <c r="O483" s="29">
        <v>0.91301189496138302</v>
      </c>
      <c r="P483" s="29">
        <v>5.0574964147097923</v>
      </c>
      <c r="Q483" s="29"/>
      <c r="R483" s="29"/>
      <c r="S483" s="29">
        <v>0.4609380440581739</v>
      </c>
      <c r="T483" s="29">
        <v>1.1760893693364958</v>
      </c>
      <c r="U483" s="29">
        <v>1.2009550161959552</v>
      </c>
      <c r="V483" s="29">
        <v>1.872123672840053</v>
      </c>
      <c r="W483" s="29">
        <v>15.252552643414974</v>
      </c>
      <c r="X483" s="29">
        <v>1.6149988551174124</v>
      </c>
      <c r="Y483" s="29">
        <v>3.2299977102348247</v>
      </c>
      <c r="Z483" s="29">
        <v>5.8666707350106018</v>
      </c>
      <c r="AA483" s="29">
        <v>14.541608089647282</v>
      </c>
      <c r="AB483" s="29">
        <f t="shared" si="30"/>
        <v>2.0543226498796199</v>
      </c>
      <c r="AC483" s="29">
        <f t="shared" si="31"/>
        <v>0.87825516932409275</v>
      </c>
    </row>
    <row r="484" spans="1:29" ht="15.75" x14ac:dyDescent="0.25">
      <c r="A484" s="29">
        <v>1797</v>
      </c>
      <c r="B484" s="29"/>
      <c r="C484" s="29">
        <v>2.5276857081081081</v>
      </c>
      <c r="D484" s="29"/>
      <c r="E484" s="29">
        <v>6.27</v>
      </c>
      <c r="F484" s="29"/>
      <c r="G484" s="29">
        <v>2.5276857081081081</v>
      </c>
      <c r="H484" s="29">
        <v>1.2321622332118431</v>
      </c>
      <c r="I484" s="29">
        <v>0.83434218071106958</v>
      </c>
      <c r="J484" s="29">
        <v>4.1649970474080638</v>
      </c>
      <c r="K484" s="29">
        <v>7.2249948781568456</v>
      </c>
      <c r="L484" s="29">
        <v>4.6112467310589276</v>
      </c>
      <c r="M484" s="29">
        <v>0.18660585729729731</v>
      </c>
      <c r="N484" s="29">
        <v>4.1649970474080638</v>
      </c>
      <c r="O484" s="29">
        <v>0.92963225712694209</v>
      </c>
      <c r="P484" s="29">
        <v>5.5037460983606552</v>
      </c>
      <c r="Q484" s="29"/>
      <c r="R484" s="29"/>
      <c r="S484" s="29">
        <v>0.47755840622373313</v>
      </c>
      <c r="T484" s="29">
        <v>1.2856458675424192</v>
      </c>
      <c r="U484" s="29">
        <v>1.2009550161959552</v>
      </c>
      <c r="V484" s="29">
        <v>2.5499981922906514</v>
      </c>
      <c r="W484" s="29">
        <v>15.252552643414974</v>
      </c>
      <c r="X484" s="29">
        <v>2.0824985237040319</v>
      </c>
      <c r="Y484" s="29">
        <v>4.1649970474080638</v>
      </c>
      <c r="Z484" s="29">
        <v>5.7851891970243416</v>
      </c>
      <c r="AA484" s="29">
        <v>9.1057507961738171</v>
      </c>
      <c r="AB484" s="29">
        <f t="shared" si="30"/>
        <v>2.1361553336315517</v>
      </c>
      <c r="AC484" s="29">
        <f t="shared" si="31"/>
        <v>0.90886596701409639</v>
      </c>
    </row>
    <row r="485" spans="1:29" ht="15.75" x14ac:dyDescent="0.25">
      <c r="A485" s="29">
        <v>1798</v>
      </c>
      <c r="B485" s="29"/>
      <c r="C485" s="29">
        <v>2.5276857081081081</v>
      </c>
      <c r="D485" s="29"/>
      <c r="E485" s="29">
        <v>6.27</v>
      </c>
      <c r="F485" s="29"/>
      <c r="G485" s="29">
        <v>2.5276857081081081</v>
      </c>
      <c r="H485" s="29">
        <v>1.233641505111944</v>
      </c>
      <c r="I485" s="29">
        <v>0.8354502048554403</v>
      </c>
      <c r="J485" s="29">
        <v>4.2712469720868418</v>
      </c>
      <c r="K485" s="29">
        <v>7.3099948178998675</v>
      </c>
      <c r="L485" s="29">
        <v>4.8449965653522371</v>
      </c>
      <c r="M485" s="29">
        <v>0.18228502702702704</v>
      </c>
      <c r="N485" s="29">
        <v>4.2712469720868418</v>
      </c>
      <c r="O485" s="29">
        <v>1.0692432993176391</v>
      </c>
      <c r="P485" s="29">
        <v>5.588746038103678</v>
      </c>
      <c r="Q485" s="29"/>
      <c r="R485" s="29"/>
      <c r="S485" s="29">
        <v>0.5218793719985575</v>
      </c>
      <c r="T485" s="29">
        <v>0.90273976768229636</v>
      </c>
      <c r="U485" s="29">
        <v>1.2438462667743821</v>
      </c>
      <c r="V485" s="29">
        <v>2.3396233414266723</v>
      </c>
      <c r="W485" s="29">
        <v>15.797286666394079</v>
      </c>
      <c r="X485" s="29">
        <v>2.1356234860434209</v>
      </c>
      <c r="Y485" s="29">
        <v>4.2712469720868418</v>
      </c>
      <c r="Z485" s="29">
        <v>6.0296338109831185</v>
      </c>
      <c r="AA485" s="29">
        <v>10.485410007715306</v>
      </c>
      <c r="AB485" s="29">
        <f t="shared" ref="AB485:AB547" si="32">(H485*H$7+I485*I$7+J485*J$7+L485*L$7+M485*M$7+N485*N$7+U485*U$7+W485*W$7+X485*X$7+Y485*Y$7)/365</f>
        <v>2.1753207198927509</v>
      </c>
      <c r="AC485" s="29">
        <f t="shared" ref="AC485:AC547" si="33">(H485*45+I485*61+5*J485+S485*225.5+N485*3+W485*5+X485*1.3+Y485*1.3)/365</f>
        <v>0.94697388853733855</v>
      </c>
    </row>
    <row r="486" spans="1:29" ht="15.75" x14ac:dyDescent="0.25">
      <c r="A486" s="29">
        <v>1799</v>
      </c>
      <c r="B486" s="29"/>
      <c r="C486" s="29">
        <v>2.5276857081081081</v>
      </c>
      <c r="D486" s="29"/>
      <c r="E486" s="29">
        <v>6.27</v>
      </c>
      <c r="F486" s="29"/>
      <c r="G486" s="29">
        <v>2.5276857081081081</v>
      </c>
      <c r="H486" s="29">
        <v>1.4037577736235434</v>
      </c>
      <c r="I486" s="29">
        <v>0.96287298145806055</v>
      </c>
      <c r="J486" s="29">
        <v>4.2924969570225961</v>
      </c>
      <c r="K486" s="29">
        <v>7.7774944864864874</v>
      </c>
      <c r="L486" s="29">
        <v>4.8662465502879932</v>
      </c>
      <c r="M486" s="29">
        <v>0.20415923027027025</v>
      </c>
      <c r="N486" s="29">
        <v>4.2924969570225961</v>
      </c>
      <c r="O486" s="29">
        <v>1.0902957580606807</v>
      </c>
      <c r="P486" s="29">
        <v>5.864995842268498</v>
      </c>
      <c r="Q486" s="29"/>
      <c r="R486" s="29"/>
      <c r="S486" s="29">
        <v>0.58171267579457031</v>
      </c>
      <c r="T486" s="29">
        <v>1.4804932189989659</v>
      </c>
      <c r="U486" s="29">
        <v>1.9301062760292136</v>
      </c>
      <c r="V486" s="29">
        <v>2.4522482615861767</v>
      </c>
      <c r="W486" s="29">
        <v>24.513031034059779</v>
      </c>
      <c r="X486" s="29">
        <v>2.1462484785112981</v>
      </c>
      <c r="Y486" s="29">
        <v>4.2924969570225961</v>
      </c>
      <c r="Z486" s="29">
        <v>6.1925968869556343</v>
      </c>
      <c r="AA486" s="29">
        <v>11.892662403487625</v>
      </c>
      <c r="AB486" s="29">
        <f t="shared" si="32"/>
        <v>2.7138436019585686</v>
      </c>
      <c r="AC486" s="29">
        <f t="shared" si="33"/>
        <v>1.1461809862091792</v>
      </c>
    </row>
    <row r="487" spans="1:29" ht="15.75" x14ac:dyDescent="0.25">
      <c r="A487" s="29">
        <v>1800</v>
      </c>
      <c r="B487" s="29"/>
      <c r="C487" s="29">
        <v>2.5276857081081081</v>
      </c>
      <c r="D487" s="29"/>
      <c r="E487" s="29">
        <v>6.4</v>
      </c>
      <c r="F487" s="29"/>
      <c r="G487" s="29">
        <v>2.5276857081081081</v>
      </c>
      <c r="H487" s="29">
        <v>2.0768264881694369</v>
      </c>
      <c r="I487" s="29">
        <v>1.4670239671466883</v>
      </c>
      <c r="J487" s="29">
        <v>4.0799971076650419</v>
      </c>
      <c r="K487" s="29">
        <v>8.7549937935312361</v>
      </c>
      <c r="L487" s="29">
        <v>5.0999963845813028</v>
      </c>
      <c r="M487" s="29">
        <v>0.20983031999999999</v>
      </c>
      <c r="N487" s="29">
        <v>4.0799971076650419</v>
      </c>
      <c r="O487" s="29">
        <v>1.6022029127599027</v>
      </c>
      <c r="P487" s="29">
        <v>6</v>
      </c>
      <c r="Q487" s="29"/>
      <c r="R487" s="29"/>
      <c r="S487" s="29">
        <v>0.87866314648589405</v>
      </c>
      <c r="T487" s="29">
        <v>2.1943798272821264</v>
      </c>
      <c r="U487" s="29">
        <v>3.4313000462741576</v>
      </c>
      <c r="V487" s="29">
        <v>2.4288732781568454</v>
      </c>
      <c r="W487" s="29">
        <v>43.578721838328498</v>
      </c>
      <c r="X487" s="29">
        <v>2.0399985538325209</v>
      </c>
      <c r="Y487" s="29">
        <v>4.0799971076650419</v>
      </c>
      <c r="Z487" s="29">
        <v>6.6814861148731834</v>
      </c>
      <c r="AA487" s="29">
        <v>14.624387642339769</v>
      </c>
      <c r="AB487" s="29">
        <f t="shared" si="32"/>
        <v>4.096493612637035</v>
      </c>
      <c r="AC487" s="29">
        <f t="shared" si="33"/>
        <v>1.7522569148193192</v>
      </c>
    </row>
    <row r="488" spans="1:29" ht="15.75" x14ac:dyDescent="0.25">
      <c r="A488" s="29">
        <v>1801</v>
      </c>
      <c r="B488" s="29"/>
      <c r="C488" s="29">
        <v>2.5924981621621623</v>
      </c>
      <c r="D488" s="29"/>
      <c r="E488" s="29">
        <v>6.4</v>
      </c>
      <c r="F488" s="29"/>
      <c r="G488" s="29">
        <v>2.5924981621621623</v>
      </c>
      <c r="H488" s="29">
        <v>2.3768242937697468</v>
      </c>
      <c r="I488" s="29">
        <v>1.6841966994433279</v>
      </c>
      <c r="J488" s="29">
        <v>3.8462472733717328</v>
      </c>
      <c r="K488" s="29">
        <v>7.0124950287992913</v>
      </c>
      <c r="L488" s="29">
        <v>6.2687455560478522</v>
      </c>
      <c r="M488" s="29">
        <v>0.24871779243243247</v>
      </c>
      <c r="N488" s="29">
        <v>3.8462472733717328</v>
      </c>
      <c r="O488" s="29">
        <v>1.7672985102711236</v>
      </c>
      <c r="P488" s="29">
        <v>6</v>
      </c>
      <c r="Q488" s="29"/>
      <c r="R488" s="29"/>
      <c r="S488" s="29">
        <v>1.0193822128209615</v>
      </c>
      <c r="T488" s="29">
        <v>2.3123268812923987</v>
      </c>
      <c r="U488" s="29">
        <v>2.455524095614944</v>
      </c>
      <c r="V488" s="29">
        <v>2.8049980115197166</v>
      </c>
      <c r="W488" s="29">
        <v>31.18602281555383</v>
      </c>
      <c r="X488" s="29">
        <v>1.9231236366858664</v>
      </c>
      <c r="Y488" s="29">
        <v>3.8462472733717328</v>
      </c>
      <c r="Z488" s="29">
        <v>6.5185230389006685</v>
      </c>
      <c r="AA488" s="29">
        <v>12.968796588489985</v>
      </c>
      <c r="AB488" s="29">
        <f t="shared" si="32"/>
        <v>3.7565143937459737</v>
      </c>
      <c r="AC488" s="29">
        <f t="shared" si="33"/>
        <v>1.736339877601716</v>
      </c>
    </row>
    <row r="489" spans="1:29" ht="15.75" x14ac:dyDescent="0.25">
      <c r="A489" s="29">
        <v>1802</v>
      </c>
      <c r="B489" s="29"/>
      <c r="C489" s="29">
        <v>2.5830176170212766</v>
      </c>
      <c r="D489" s="29"/>
      <c r="E489" s="29">
        <v>6.4</v>
      </c>
      <c r="F489" s="29"/>
      <c r="G489" s="29">
        <v>2.5830176170212766</v>
      </c>
      <c r="H489" s="29">
        <v>1.8125956991939021</v>
      </c>
      <c r="I489" s="29">
        <v>1.2582557158600087</v>
      </c>
      <c r="J489" s="29">
        <v>3.6594056505057551</v>
      </c>
      <c r="K489" s="29">
        <v>7.3606330798744333</v>
      </c>
      <c r="L489" s="29">
        <v>5.4577421416114413</v>
      </c>
      <c r="M489" s="29">
        <v>0.22003483404255317</v>
      </c>
      <c r="N489" s="29">
        <v>3.6594056505057551</v>
      </c>
      <c r="O489" s="29">
        <v>1.2953273747328335</v>
      </c>
      <c r="P489" s="29">
        <v>6</v>
      </c>
      <c r="Q489" s="29"/>
      <c r="R489" s="29"/>
      <c r="S489" s="29">
        <v>0.72616837674416423</v>
      </c>
      <c r="T489" s="29">
        <v>1.8379781670011552</v>
      </c>
      <c r="U489" s="29">
        <v>1.4772385505069927</v>
      </c>
      <c r="V489" s="29">
        <v>2.3001978374607601</v>
      </c>
      <c r="W489" s="29">
        <v>18.76145105739209</v>
      </c>
      <c r="X489" s="29">
        <v>1.8297028252528775</v>
      </c>
      <c r="Y489" s="29">
        <v>3.6594056505057551</v>
      </c>
      <c r="Z489" s="29">
        <v>6.4145040542373595</v>
      </c>
      <c r="AA489" s="29">
        <v>12.055873152767848</v>
      </c>
      <c r="AB489" s="29">
        <f t="shared" si="32"/>
        <v>2.7135797169336695</v>
      </c>
      <c r="AC489" s="29">
        <f t="shared" si="33"/>
        <v>1.2391499057438027</v>
      </c>
    </row>
    <row r="490" spans="1:29" ht="15.75" x14ac:dyDescent="0.25">
      <c r="A490" s="29">
        <v>1803</v>
      </c>
      <c r="B490" s="29"/>
      <c r="C490" s="29">
        <v>2.5558279578947372</v>
      </c>
      <c r="D490" s="29"/>
      <c r="E490" s="29">
        <v>6.4</v>
      </c>
      <c r="F490" s="29"/>
      <c r="G490" s="29">
        <v>2.5558279578947372</v>
      </c>
      <c r="H490" s="29">
        <v>1.5699612827003226</v>
      </c>
      <c r="I490" s="29">
        <v>1.0777867486413388</v>
      </c>
      <c r="J490" s="29">
        <v>3.6208855910267475</v>
      </c>
      <c r="K490" s="29">
        <v>6.910718785159621</v>
      </c>
      <c r="L490" s="29">
        <v>5.6071999723899921</v>
      </c>
      <c r="M490" s="29">
        <v>0.24217258736842109</v>
      </c>
      <c r="N490" s="29">
        <v>3.6208855910267475</v>
      </c>
      <c r="O490" s="29">
        <v>1.092890867240917</v>
      </c>
      <c r="P490" s="29">
        <v>6.207232441760139</v>
      </c>
      <c r="Q490" s="29"/>
      <c r="R490" s="29"/>
      <c r="S490" s="29">
        <v>0.57395650678397625</v>
      </c>
      <c r="T490" s="29">
        <v>1.4382449978714349</v>
      </c>
      <c r="U490" s="29">
        <v>0.97515515624294691</v>
      </c>
      <c r="V490" s="29">
        <v>1.8621697325280413</v>
      </c>
      <c r="W490" s="29">
        <v>12.384814714547337</v>
      </c>
      <c r="X490" s="29">
        <v>1.8104427955133737</v>
      </c>
      <c r="Y490" s="29">
        <v>3.6208855910267475</v>
      </c>
      <c r="Z490" s="29">
        <v>8.330415133595098</v>
      </c>
      <c r="AA490" s="29">
        <v>13.111119328206895</v>
      </c>
      <c r="AB490" s="29">
        <f t="shared" si="32"/>
        <v>2.2338940518374839</v>
      </c>
      <c r="AC490" s="29">
        <f t="shared" si="33"/>
        <v>0.9966365119777415</v>
      </c>
    </row>
    <row r="491" spans="1:29" ht="15.75" x14ac:dyDescent="0.25">
      <c r="A491" s="29">
        <v>1804</v>
      </c>
      <c r="B491" s="29"/>
      <c r="C491" s="29">
        <v>2.5083022314049588</v>
      </c>
      <c r="D491" s="29"/>
      <c r="E491" s="29">
        <v>6.4</v>
      </c>
      <c r="F491" s="29"/>
      <c r="G491" s="29">
        <v>2.5083022314049588</v>
      </c>
      <c r="H491" s="29">
        <v>1.4752119475372052</v>
      </c>
      <c r="I491" s="29">
        <v>1.0090402725891554</v>
      </c>
      <c r="J491" s="29">
        <v>3.3911068418913426</v>
      </c>
      <c r="K491" s="29">
        <v>6.3760931039154585</v>
      </c>
      <c r="L491" s="29">
        <v>5.5435459151876438</v>
      </c>
      <c r="M491" s="29">
        <v>0.18941294628099173</v>
      </c>
      <c r="N491" s="29">
        <v>3.3911068418913426</v>
      </c>
      <c r="O491" s="29">
        <v>1.1191558952011933</v>
      </c>
      <c r="P491" s="29">
        <v>6</v>
      </c>
      <c r="Q491" s="29"/>
      <c r="R491" s="29"/>
      <c r="S491" s="29">
        <v>0.43728607825741983</v>
      </c>
      <c r="T491" s="29">
        <v>0.93523839931885899</v>
      </c>
      <c r="U491" s="29">
        <v>0.75824021231749128</v>
      </c>
      <c r="V491" s="29">
        <v>1.8986137108792849</v>
      </c>
      <c r="W491" s="29">
        <v>9.6299183556094583</v>
      </c>
      <c r="X491" s="29">
        <v>1.6955534209456713</v>
      </c>
      <c r="Y491" s="29">
        <v>3.3911068418913426</v>
      </c>
      <c r="Z491" s="29">
        <v>7.6304766719569415</v>
      </c>
      <c r="AA491" s="29">
        <v>14.871244021925495</v>
      </c>
      <c r="AB491" s="29">
        <f t="shared" si="32"/>
        <v>2.0034892853194251</v>
      </c>
      <c r="AC491" s="29">
        <f t="shared" si="33"/>
        <v>0.84502769799733446</v>
      </c>
    </row>
    <row r="492" spans="1:29" ht="15.75" x14ac:dyDescent="0.25">
      <c r="A492" s="29">
        <v>1805</v>
      </c>
      <c r="B492" s="29"/>
      <c r="C492" s="29"/>
      <c r="D492" s="29"/>
      <c r="E492" s="29">
        <v>6.61</v>
      </c>
      <c r="F492" s="29"/>
      <c r="G492" s="29">
        <v>2.6</v>
      </c>
      <c r="H492" s="29">
        <v>1.25</v>
      </c>
      <c r="I492" s="29">
        <v>0.83</v>
      </c>
      <c r="J492" s="29">
        <v>3.5</v>
      </c>
      <c r="K492" s="29">
        <v>6.8</v>
      </c>
      <c r="L492" s="29">
        <v>6.4</v>
      </c>
      <c r="M492" s="29">
        <v>0.19</v>
      </c>
      <c r="N492" s="29">
        <v>3.5</v>
      </c>
      <c r="O492" s="29">
        <v>1</v>
      </c>
      <c r="P492" s="29">
        <v>6</v>
      </c>
      <c r="Q492" s="29"/>
      <c r="R492" s="29"/>
      <c r="S492" s="29">
        <v>0.42881564574880154</v>
      </c>
      <c r="T492" s="29">
        <v>1.1255359423462874</v>
      </c>
      <c r="U492" s="29">
        <v>1</v>
      </c>
      <c r="V492" s="29">
        <v>2.4</v>
      </c>
      <c r="W492" s="29">
        <v>11</v>
      </c>
      <c r="X492" s="29">
        <v>1.75</v>
      </c>
      <c r="Y492" s="29">
        <v>3.5</v>
      </c>
      <c r="Z492" s="29">
        <v>8</v>
      </c>
      <c r="AA492" s="29">
        <v>16</v>
      </c>
      <c r="AB492" s="29">
        <f t="shared" si="32"/>
        <v>1.9686164383561642</v>
      </c>
      <c r="AC492" s="29">
        <f t="shared" si="33"/>
        <v>0.80384363867494457</v>
      </c>
    </row>
    <row r="493" spans="1:29" ht="15.75" x14ac:dyDescent="0.25">
      <c r="A493" s="29">
        <v>1806</v>
      </c>
      <c r="B493" s="29"/>
      <c r="C493" s="29"/>
      <c r="D493" s="29"/>
      <c r="E493" s="29">
        <v>6.61</v>
      </c>
      <c r="F493" s="29"/>
      <c r="G493" s="29">
        <v>2.6</v>
      </c>
      <c r="H493" s="29">
        <v>1.25</v>
      </c>
      <c r="I493" s="29">
        <v>0.83</v>
      </c>
      <c r="J493" s="29">
        <v>3.5</v>
      </c>
      <c r="K493" s="29">
        <v>6.8</v>
      </c>
      <c r="L493" s="29">
        <v>6.4</v>
      </c>
      <c r="M493" s="29">
        <v>0.19</v>
      </c>
      <c r="N493" s="29">
        <v>3.5</v>
      </c>
      <c r="O493" s="29">
        <v>1</v>
      </c>
      <c r="P493" s="29">
        <v>6</v>
      </c>
      <c r="Q493" s="29"/>
      <c r="R493" s="29"/>
      <c r="S493" s="29">
        <v>0.47116780829189298</v>
      </c>
      <c r="T493" s="29">
        <v>1.1125364896916619</v>
      </c>
      <c r="U493" s="29">
        <v>1</v>
      </c>
      <c r="V493" s="29">
        <v>2.4</v>
      </c>
      <c r="W493" s="29">
        <v>11</v>
      </c>
      <c r="X493" s="29">
        <v>1.75</v>
      </c>
      <c r="Y493" s="29">
        <v>3.5</v>
      </c>
      <c r="Z493" s="29">
        <v>8</v>
      </c>
      <c r="AA493" s="29">
        <v>16</v>
      </c>
      <c r="AB493" s="29">
        <f t="shared" si="32"/>
        <v>1.9686164383561642</v>
      </c>
      <c r="AC493" s="29">
        <f t="shared" si="33"/>
        <v>0.83000915279403253</v>
      </c>
    </row>
    <row r="494" spans="1:29" ht="15.75" x14ac:dyDescent="0.25">
      <c r="A494" s="29">
        <v>1807</v>
      </c>
      <c r="B494" s="29"/>
      <c r="C494" s="29"/>
      <c r="D494" s="29"/>
      <c r="E494" s="29">
        <v>6.61</v>
      </c>
      <c r="F494" s="29"/>
      <c r="G494" s="29">
        <v>2.6</v>
      </c>
      <c r="H494" s="29">
        <v>1.25</v>
      </c>
      <c r="I494" s="29">
        <v>0.83</v>
      </c>
      <c r="J494" s="29">
        <v>3.5</v>
      </c>
      <c r="K494" s="29">
        <v>6.8</v>
      </c>
      <c r="L494" s="29">
        <v>6.4</v>
      </c>
      <c r="M494" s="29">
        <v>0.19</v>
      </c>
      <c r="N494" s="29">
        <v>3.5</v>
      </c>
      <c r="O494" s="29">
        <v>1</v>
      </c>
      <c r="P494" s="29">
        <v>6</v>
      </c>
      <c r="Q494" s="29"/>
      <c r="R494" s="29"/>
      <c r="S494" s="29">
        <v>0.40869836854083302</v>
      </c>
      <c r="T494" s="29">
        <v>0.91971127531472341</v>
      </c>
      <c r="U494" s="29">
        <v>1</v>
      </c>
      <c r="V494" s="29">
        <v>2.4</v>
      </c>
      <c r="W494" s="29">
        <v>11</v>
      </c>
      <c r="X494" s="29">
        <v>1.75</v>
      </c>
      <c r="Y494" s="29">
        <v>3.5</v>
      </c>
      <c r="Z494" s="29">
        <v>8</v>
      </c>
      <c r="AA494" s="29">
        <v>16</v>
      </c>
      <c r="AB494" s="29">
        <f t="shared" si="32"/>
        <v>1.9686164383561642</v>
      </c>
      <c r="AC494" s="29">
        <f t="shared" si="33"/>
        <v>0.79141501946837756</v>
      </c>
    </row>
    <row r="495" spans="1:29" ht="15.75" x14ac:dyDescent="0.25">
      <c r="A495" s="29">
        <v>1808</v>
      </c>
      <c r="B495" s="29"/>
      <c r="C495" s="29">
        <v>2.7995391705069124</v>
      </c>
      <c r="D495" s="29"/>
      <c r="E495" s="29">
        <v>6.61</v>
      </c>
      <c r="F495" s="29"/>
      <c r="G495" s="29">
        <v>2.7995391705069124</v>
      </c>
      <c r="H495" s="29">
        <v>0.96915625121086124</v>
      </c>
      <c r="I495" s="29">
        <v>0.67122885689369571</v>
      </c>
      <c r="J495" s="29">
        <v>3.830172999924454</v>
      </c>
      <c r="K495" s="29">
        <v>7.4790360353554428</v>
      </c>
      <c r="L495" s="29">
        <v>7.343053561985343</v>
      </c>
      <c r="M495" s="29">
        <v>0.19498847926267279</v>
      </c>
      <c r="N495" s="29">
        <v>3.830172999924454</v>
      </c>
      <c r="O495" s="29">
        <v>0.95957364753112839</v>
      </c>
      <c r="P495" s="29">
        <v>5.779255118229206</v>
      </c>
      <c r="Q495" s="29"/>
      <c r="R495" s="29"/>
      <c r="S495" s="29">
        <v>0.38288406625626303</v>
      </c>
      <c r="T495" s="29">
        <v>0.97387566137566128</v>
      </c>
      <c r="U495" s="29">
        <v>1.2168117789429569</v>
      </c>
      <c r="V495" s="29">
        <v>2.9961471632545136</v>
      </c>
      <c r="W495" s="29">
        <v>15.453939127747141</v>
      </c>
      <c r="X495" s="29">
        <v>1.915086499962227</v>
      </c>
      <c r="Y495" s="29">
        <v>3.830172999924454</v>
      </c>
      <c r="Z495" s="29">
        <v>8.5164451338136526</v>
      </c>
      <c r="AA495" s="29">
        <v>17.480800841491682</v>
      </c>
      <c r="AB495" s="29">
        <f t="shared" si="32"/>
        <v>1.9546500327392526</v>
      </c>
      <c r="AC495" s="29">
        <f t="shared" si="33"/>
        <v>0.78432127535280949</v>
      </c>
    </row>
    <row r="496" spans="1:29" ht="15.75" x14ac:dyDescent="0.25">
      <c r="A496" s="29">
        <v>1809</v>
      </c>
      <c r="B496" s="29"/>
      <c r="C496" s="29">
        <v>2.7995391705069124</v>
      </c>
      <c r="D496" s="29"/>
      <c r="E496" s="29">
        <v>6.61</v>
      </c>
      <c r="F496" s="29"/>
      <c r="G496" s="29">
        <v>2.7995391705069124</v>
      </c>
      <c r="H496" s="29">
        <v>0.95177161289586587</v>
      </c>
      <c r="I496" s="29">
        <v>0.65704796555087119</v>
      </c>
      <c r="J496" s="29">
        <v>3.830172999924454</v>
      </c>
      <c r="K496" s="29">
        <v>7.071088615245146</v>
      </c>
      <c r="L496" s="29">
        <v>7.4790360353554428</v>
      </c>
      <c r="M496" s="29">
        <v>0.20305299539170507</v>
      </c>
      <c r="N496" s="29">
        <v>3.830172999924454</v>
      </c>
      <c r="O496" s="29">
        <v>0.97729976170965904</v>
      </c>
      <c r="P496" s="29">
        <v>5.5</v>
      </c>
      <c r="Q496" s="29"/>
      <c r="R496" s="29"/>
      <c r="S496" s="29">
        <v>0.37697536153008615</v>
      </c>
      <c r="T496" s="29">
        <v>0.82618743538283768</v>
      </c>
      <c r="U496" s="29">
        <v>1.1550562939214157</v>
      </c>
      <c r="V496" s="29">
        <v>3.2318501170960188</v>
      </c>
      <c r="W496" s="29">
        <v>14.669622668256213</v>
      </c>
      <c r="X496" s="29">
        <v>1.915086499962227</v>
      </c>
      <c r="Y496" s="29">
        <v>3.830172999924454</v>
      </c>
      <c r="Z496" s="29">
        <v>9.993787657026223</v>
      </c>
      <c r="AA496" s="29">
        <v>17.951664163821427</v>
      </c>
      <c r="AB496" s="29">
        <f t="shared" si="32"/>
        <v>1.9079952186845135</v>
      </c>
      <c r="AC496" s="29">
        <f t="shared" si="33"/>
        <v>0.76541349916296142</v>
      </c>
    </row>
    <row r="497" spans="1:29" ht="15.75" x14ac:dyDescent="0.25">
      <c r="A497" s="29">
        <v>1810</v>
      </c>
      <c r="B497" s="29"/>
      <c r="C497" s="29">
        <v>2.7995391705069124</v>
      </c>
      <c r="D497" s="29"/>
      <c r="E497" s="29">
        <v>6.61</v>
      </c>
      <c r="F497" s="29"/>
      <c r="G497" s="29">
        <v>2.7995391705069124</v>
      </c>
      <c r="H497" s="29">
        <v>1.3096054182128563</v>
      </c>
      <c r="I497" s="29">
        <v>0.94893797902401</v>
      </c>
      <c r="J497" s="29">
        <v>3.966155473294553</v>
      </c>
      <c r="K497" s="29">
        <v>7.796328473219007</v>
      </c>
      <c r="L497" s="29">
        <v>8.1362846566442553</v>
      </c>
      <c r="M497" s="29">
        <v>0.19556451612903228</v>
      </c>
      <c r="N497" s="29">
        <v>3.966155473294553</v>
      </c>
      <c r="O497" s="29">
        <v>1.2916428531422701</v>
      </c>
      <c r="P497" s="29">
        <v>5.054015260255345</v>
      </c>
      <c r="Q497" s="29"/>
      <c r="R497" s="29"/>
      <c r="S497" s="29">
        <v>0.88039700420035805</v>
      </c>
      <c r="T497" s="29">
        <v>1.3425545824971112</v>
      </c>
      <c r="U497" s="29">
        <v>1.8641007515761463</v>
      </c>
      <c r="V497" s="29">
        <v>3.3565007176852761</v>
      </c>
      <c r="W497" s="29">
        <v>23.674737573522403</v>
      </c>
      <c r="X497" s="29">
        <v>1.9830777366472765</v>
      </c>
      <c r="Y497" s="29">
        <v>3.966155473294553</v>
      </c>
      <c r="Z497" s="29">
        <v>10.42830016385345</v>
      </c>
      <c r="AA497" s="29">
        <v>20.423696606052573</v>
      </c>
      <c r="AB497" s="29">
        <f t="shared" si="32"/>
        <v>2.6244180466137306</v>
      </c>
      <c r="AC497" s="29">
        <f t="shared" si="33"/>
        <v>1.2963943008605938</v>
      </c>
    </row>
    <row r="498" spans="1:29" ht="15.75" x14ac:dyDescent="0.25">
      <c r="A498" s="29">
        <v>1811</v>
      </c>
      <c r="B498" s="29"/>
      <c r="C498" s="29">
        <v>2.7995391705069124</v>
      </c>
      <c r="D498" s="29"/>
      <c r="E498" s="29"/>
      <c r="F498" s="29"/>
      <c r="G498" s="29">
        <v>2.7995391705069124</v>
      </c>
      <c r="H498" s="29">
        <v>1.7876829718752321</v>
      </c>
      <c r="I498" s="29">
        <v>1.3389124909516854</v>
      </c>
      <c r="J498" s="29">
        <v>3.966155473294553</v>
      </c>
      <c r="K498" s="29">
        <v>6.8897786507516807</v>
      </c>
      <c r="L498" s="29">
        <v>7.6150185087255418</v>
      </c>
      <c r="M498" s="29">
        <v>0.20679723502304145</v>
      </c>
      <c r="N498" s="29">
        <v>3.966155473294553</v>
      </c>
      <c r="O498" s="29">
        <v>1.8423341336219574</v>
      </c>
      <c r="P498" s="29">
        <v>6.0738838105310871</v>
      </c>
      <c r="Q498" s="29"/>
      <c r="R498" s="29"/>
      <c r="S498" s="29">
        <v>0.87803352230988718</v>
      </c>
      <c r="T498" s="29">
        <v>1.7874247400109469</v>
      </c>
      <c r="U498" s="29">
        <v>2.3833042737942876</v>
      </c>
      <c r="V498" s="29">
        <v>3.4244919543703252</v>
      </c>
      <c r="W498" s="29">
        <v>30.26880558479797</v>
      </c>
      <c r="X498" s="29">
        <v>1.9830777366472765</v>
      </c>
      <c r="Y498" s="29">
        <v>3.966155473294553</v>
      </c>
      <c r="Z498" s="29">
        <v>10.42830016385345</v>
      </c>
      <c r="AA498" s="29">
        <v>20.453125563698183</v>
      </c>
      <c r="AB498" s="29">
        <f t="shared" si="32"/>
        <v>3.2967877582286285</v>
      </c>
      <c r="AC498" s="29">
        <f t="shared" si="33"/>
        <v>1.5093787119084618</v>
      </c>
    </row>
    <row r="499" spans="1:29" ht="15.75" x14ac:dyDescent="0.25">
      <c r="A499" s="29">
        <v>1812</v>
      </c>
      <c r="B499" s="29"/>
      <c r="C499" s="29">
        <v>2.7995391705069124</v>
      </c>
      <c r="D499" s="29"/>
      <c r="E499" s="29"/>
      <c r="F499" s="29"/>
      <c r="G499" s="29">
        <v>2.7995391705069124</v>
      </c>
      <c r="H499" s="29">
        <v>1.6196314681636088</v>
      </c>
      <c r="I499" s="29">
        <v>1.2018305413043813</v>
      </c>
      <c r="J499" s="29">
        <v>4.1021379466646524</v>
      </c>
      <c r="K499" s="29">
        <v>9.2241444436050468</v>
      </c>
      <c r="L499" s="29">
        <v>9.0428344791115816</v>
      </c>
      <c r="M499" s="29">
        <v>0.20823732718894009</v>
      </c>
      <c r="N499" s="29">
        <v>4.1021379466646524</v>
      </c>
      <c r="O499" s="29">
        <v>1.5315362650250521</v>
      </c>
      <c r="P499" s="29">
        <v>4.6913953312684145</v>
      </c>
      <c r="Q499" s="29"/>
      <c r="R499" s="29"/>
      <c r="S499" s="29">
        <v>0.62750444191998656</v>
      </c>
      <c r="T499" s="29">
        <v>1.6177096636866752</v>
      </c>
      <c r="U499" s="29">
        <v>2.1134099318482935</v>
      </c>
      <c r="V499" s="29">
        <v>3.5446098058472462</v>
      </c>
      <c r="W499" s="29">
        <v>26.841052169245035</v>
      </c>
      <c r="X499" s="29">
        <v>2.0510689733323262</v>
      </c>
      <c r="Y499" s="29">
        <v>4.1021379466646524</v>
      </c>
      <c r="Z499" s="29">
        <v>10.42830016385345</v>
      </c>
      <c r="AA499" s="29">
        <v>20.394267648406963</v>
      </c>
      <c r="AB499" s="29">
        <f t="shared" si="32"/>
        <v>3.0408995164445765</v>
      </c>
      <c r="AC499" s="29">
        <f t="shared" si="33"/>
        <v>1.2677229154943155</v>
      </c>
    </row>
    <row r="500" spans="1:29" ht="15.75" x14ac:dyDescent="0.25">
      <c r="A500" s="29">
        <v>1813</v>
      </c>
      <c r="B500" s="29"/>
      <c r="C500" s="29">
        <v>2.7995391705069124</v>
      </c>
      <c r="D500" s="29"/>
      <c r="E500" s="29"/>
      <c r="F500" s="29"/>
      <c r="G500" s="29">
        <v>2.7995391705069124</v>
      </c>
      <c r="H500" s="29">
        <v>1.2690412621445333</v>
      </c>
      <c r="I500" s="29">
        <v>0.91584923255741935</v>
      </c>
      <c r="J500" s="29">
        <v>4.4647578756515829</v>
      </c>
      <c r="K500" s="29">
        <v>6.7537961773815818</v>
      </c>
      <c r="L500" s="29">
        <v>8.0456296743975209</v>
      </c>
      <c r="M500" s="29">
        <v>0.21716589861751151</v>
      </c>
      <c r="N500" s="29">
        <v>4.4647578756515829</v>
      </c>
      <c r="O500" s="29">
        <v>1.3790916830896882</v>
      </c>
      <c r="P500" s="29">
        <v>3.8075092543627709</v>
      </c>
      <c r="Q500" s="29"/>
      <c r="R500" s="29"/>
      <c r="S500" s="29">
        <v>0.5329651663011562</v>
      </c>
      <c r="T500" s="29">
        <v>1.2818904701088609</v>
      </c>
      <c r="U500" s="29">
        <v>1.6879832572554549</v>
      </c>
      <c r="V500" s="29">
        <v>3.012011785147692</v>
      </c>
      <c r="W500" s="29">
        <v>21.437983226085318</v>
      </c>
      <c r="X500" s="29">
        <v>2.2323789378257914</v>
      </c>
      <c r="Y500" s="29">
        <v>4.4647578756515829</v>
      </c>
      <c r="Z500" s="29">
        <v>10.42830016385345</v>
      </c>
      <c r="AA500" s="29">
        <v>20.364838690761353</v>
      </c>
      <c r="AB500" s="29">
        <f t="shared" si="32"/>
        <v>2.5393589441486921</v>
      </c>
      <c r="AC500" s="29">
        <f t="shared" si="33"/>
        <v>1.0541686629495264</v>
      </c>
    </row>
    <row r="501" spans="1:29" ht="15.75" x14ac:dyDescent="0.25">
      <c r="A501" s="29">
        <v>1814</v>
      </c>
      <c r="B501" s="29"/>
      <c r="C501" s="29">
        <v>2.7995391705069124</v>
      </c>
      <c r="D501" s="29"/>
      <c r="E501" s="29"/>
      <c r="F501" s="29"/>
      <c r="G501" s="29">
        <v>2.7995391705069124</v>
      </c>
      <c r="H501" s="29">
        <v>1.3197464572299369</v>
      </c>
      <c r="I501" s="29">
        <v>0.95721016564065775</v>
      </c>
      <c r="J501" s="29">
        <v>3.7848455088010873</v>
      </c>
      <c r="K501" s="29">
        <v>6.6631411951348491</v>
      </c>
      <c r="L501" s="29">
        <v>7.3203898164236598</v>
      </c>
      <c r="M501" s="29">
        <v>0.23070276497695852</v>
      </c>
      <c r="N501" s="29">
        <v>3.7848455088010873</v>
      </c>
      <c r="O501" s="29">
        <v>1.4488143988585755</v>
      </c>
      <c r="P501" s="29">
        <v>4.0999999999999996</v>
      </c>
      <c r="Q501" s="29"/>
      <c r="R501" s="29"/>
      <c r="S501" s="29">
        <v>0.579053063165336</v>
      </c>
      <c r="T501" s="29">
        <v>1.0905096393602143</v>
      </c>
      <c r="U501" s="29">
        <v>1.9830372412472623</v>
      </c>
      <c r="V501" s="29">
        <v>2.9530860466873161</v>
      </c>
      <c r="W501" s="29">
        <v>25.185272976986411</v>
      </c>
      <c r="X501" s="29">
        <v>1.8924227544005436</v>
      </c>
      <c r="Y501" s="29">
        <v>3.7848455088010873</v>
      </c>
      <c r="Z501" s="29">
        <v>10.42830016385345</v>
      </c>
      <c r="AA501" s="29">
        <v>17.922235206175817</v>
      </c>
      <c r="AB501" s="29">
        <f t="shared" si="32"/>
        <v>2.6778788772710911</v>
      </c>
      <c r="AC501" s="29">
        <f t="shared" si="33"/>
        <v>1.1286039838923656</v>
      </c>
    </row>
    <row r="502" spans="1:29" ht="15.75" x14ac:dyDescent="0.25">
      <c r="A502" s="29">
        <v>1815</v>
      </c>
      <c r="B502" s="29"/>
      <c r="C502" s="29">
        <v>2.7995391705069124</v>
      </c>
      <c r="D502" s="29"/>
      <c r="E502" s="29"/>
      <c r="F502" s="29"/>
      <c r="G502" s="29">
        <v>2.7995391705069124</v>
      </c>
      <c r="H502" s="29">
        <v>1.8586702449947969</v>
      </c>
      <c r="I502" s="29">
        <v>1.396817797268219</v>
      </c>
      <c r="J502" s="29">
        <v>3.7848455088010873</v>
      </c>
      <c r="K502" s="29">
        <v>6.3911762483946513</v>
      </c>
      <c r="L502" s="29">
        <v>7.0257611241217797</v>
      </c>
      <c r="M502" s="29">
        <v>0.2606566820276498</v>
      </c>
      <c r="N502" s="29">
        <v>3.7848455088010873</v>
      </c>
      <c r="O502" s="29">
        <v>1.9510543005836121</v>
      </c>
      <c r="P502" s="29">
        <v>4.0999999999999996</v>
      </c>
      <c r="Q502" s="29"/>
      <c r="R502" s="29"/>
      <c r="S502" s="29">
        <v>1.0127519900667206</v>
      </c>
      <c r="T502" s="29">
        <v>1.742287751626832</v>
      </c>
      <c r="U502" s="29">
        <v>2.3558573915624916</v>
      </c>
      <c r="V502" s="29">
        <v>2.9530860466873161</v>
      </c>
      <c r="W502" s="29">
        <v>29.920220491690895</v>
      </c>
      <c r="X502" s="29">
        <v>1.8924227544005436</v>
      </c>
      <c r="Y502" s="29">
        <v>3.7848455088010873</v>
      </c>
      <c r="Z502" s="29">
        <v>9.5592751501989959</v>
      </c>
      <c r="AA502" s="29">
        <v>14.861623611032492</v>
      </c>
      <c r="AB502" s="29">
        <f t="shared" si="32"/>
        <v>3.3181825314432825</v>
      </c>
      <c r="AC502" s="29">
        <f t="shared" si="33"/>
        <v>1.6013203717512274</v>
      </c>
    </row>
    <row r="503" spans="1:29" ht="15.75" x14ac:dyDescent="0.25">
      <c r="A503" s="29">
        <v>1816</v>
      </c>
      <c r="B503" s="29"/>
      <c r="C503" s="29">
        <v>2.7995391705069124</v>
      </c>
      <c r="D503" s="29"/>
      <c r="E503" s="29"/>
      <c r="F503" s="29"/>
      <c r="G503" s="29">
        <v>2.7995391705069124</v>
      </c>
      <c r="H503" s="29">
        <v>2.2179527701713702</v>
      </c>
      <c r="I503" s="29">
        <v>1.6898895516865933</v>
      </c>
      <c r="J503" s="29">
        <v>3.7848455088010873</v>
      </c>
      <c r="K503" s="29">
        <v>6.1192113016544525</v>
      </c>
      <c r="L503" s="29">
        <v>7.6830097454105912</v>
      </c>
      <c r="M503" s="29">
        <v>0.26324884792626729</v>
      </c>
      <c r="N503" s="29">
        <v>3.7848455088010873</v>
      </c>
      <c r="O503" s="29">
        <v>2.1389511108760377</v>
      </c>
      <c r="P503" s="29">
        <v>4.0999999999999996</v>
      </c>
      <c r="Q503" s="29"/>
      <c r="R503" s="29"/>
      <c r="S503" s="29">
        <v>1.1368347893164354</v>
      </c>
      <c r="T503" s="29">
        <v>2.0763014656692818</v>
      </c>
      <c r="U503" s="29">
        <v>2.1614419757539367</v>
      </c>
      <c r="V503" s="29">
        <v>2.9530860466873161</v>
      </c>
      <c r="W503" s="29">
        <v>27.451076082182425</v>
      </c>
      <c r="X503" s="29">
        <v>1.8924227544005436</v>
      </c>
      <c r="Y503" s="29">
        <v>3.7848455088010873</v>
      </c>
      <c r="Z503" s="29">
        <v>9.124762643371767</v>
      </c>
      <c r="AA503" s="29">
        <v>14.390760288702751</v>
      </c>
      <c r="AB503" s="29">
        <f t="shared" si="32"/>
        <v>3.4956331537689134</v>
      </c>
      <c r="AC503" s="29">
        <f t="shared" si="33"/>
        <v>1.737430069931323</v>
      </c>
    </row>
    <row r="504" spans="1:29" ht="15.75" x14ac:dyDescent="0.25">
      <c r="A504" s="29">
        <v>1817</v>
      </c>
      <c r="B504" s="29"/>
      <c r="C504" s="29">
        <v>2.7952453987730066</v>
      </c>
      <c r="D504" s="29"/>
      <c r="E504" s="29"/>
      <c r="F504" s="29"/>
      <c r="G504" s="29">
        <v>2.7952453987730066</v>
      </c>
      <c r="H504" s="29">
        <v>1.9874069473821576</v>
      </c>
      <c r="I504" s="29">
        <v>1.50204892846365</v>
      </c>
      <c r="J504" s="29">
        <v>4.00533038318415</v>
      </c>
      <c r="K504" s="29">
        <v>7.5580810620537067</v>
      </c>
      <c r="L504" s="29">
        <v>6.9697274464447361</v>
      </c>
      <c r="M504" s="29">
        <v>0.23926380368098163</v>
      </c>
      <c r="N504" s="29">
        <v>4.00533038318415</v>
      </c>
      <c r="O504" s="29">
        <v>2.1663486509499306</v>
      </c>
      <c r="P504" s="29">
        <v>4.0999999999999996</v>
      </c>
      <c r="Q504" s="29"/>
      <c r="R504" s="29"/>
      <c r="S504" s="29">
        <v>1.0819943970158423</v>
      </c>
      <c r="T504" s="29">
        <v>2.0582466703156359</v>
      </c>
      <c r="U504" s="29">
        <v>2.0439402732547025</v>
      </c>
      <c r="V504" s="29">
        <v>2.948556773609575</v>
      </c>
      <c r="W504" s="29">
        <v>25.958762982281915</v>
      </c>
      <c r="X504" s="29">
        <v>2.002665191592075</v>
      </c>
      <c r="Y504" s="29">
        <v>4.00533038318415</v>
      </c>
      <c r="Z504" s="29">
        <v>9.1107676086426732</v>
      </c>
      <c r="AA504" s="29">
        <v>14.662526782543564</v>
      </c>
      <c r="AB504" s="29">
        <f t="shared" si="32"/>
        <v>3.2539627091231984</v>
      </c>
      <c r="AC504" s="29">
        <f t="shared" si="33"/>
        <v>1.629301057588066</v>
      </c>
    </row>
    <row r="505" spans="1:29" ht="15.75" x14ac:dyDescent="0.25">
      <c r="A505" s="29">
        <v>1818</v>
      </c>
      <c r="B505" s="29"/>
      <c r="C505" s="29">
        <v>2.7952453987730066</v>
      </c>
      <c r="D505" s="29"/>
      <c r="E505" s="29"/>
      <c r="F505" s="29"/>
      <c r="G505" s="29">
        <v>2.7952453987730066</v>
      </c>
      <c r="H505" s="29">
        <v>1.1976190958341151</v>
      </c>
      <c r="I505" s="29">
        <v>0.85780798978246153</v>
      </c>
      <c r="J505" s="29">
        <v>3.3717187971437195</v>
      </c>
      <c r="K505" s="29">
        <v>6.2455999195413865</v>
      </c>
      <c r="L505" s="29">
        <v>8.1464346776626773</v>
      </c>
      <c r="M505" s="29">
        <v>0.22632285276073622</v>
      </c>
      <c r="N505" s="29">
        <v>3.3717187971437195</v>
      </c>
      <c r="O505" s="29">
        <v>1.2530840235886853</v>
      </c>
      <c r="P505" s="29">
        <v>4.5484260283616624</v>
      </c>
      <c r="Q505" s="29"/>
      <c r="R505" s="29"/>
      <c r="S505" s="29">
        <v>0.48377066824045284</v>
      </c>
      <c r="T505" s="29">
        <v>1.3661805718455964</v>
      </c>
      <c r="U505" s="29">
        <v>1.9480235230014094</v>
      </c>
      <c r="V505" s="29">
        <v>2.9191390928291261</v>
      </c>
      <c r="W505" s="29">
        <v>24.740586395403881</v>
      </c>
      <c r="X505" s="29">
        <v>1.6858593985718597</v>
      </c>
      <c r="Y505" s="29">
        <v>3.3717187971437195</v>
      </c>
      <c r="Z505" s="29">
        <v>9.1107676086426732</v>
      </c>
      <c r="AA505" s="29">
        <v>14.633142961336064</v>
      </c>
      <c r="AB505" s="29">
        <f t="shared" si="32"/>
        <v>2.5331789155580124</v>
      </c>
      <c r="AC505" s="29">
        <f t="shared" si="33"/>
        <v>1.0207149764002379</v>
      </c>
    </row>
    <row r="506" spans="1:29" ht="15.75" x14ac:dyDescent="0.25">
      <c r="A506" s="29">
        <v>1819</v>
      </c>
      <c r="B506" s="29"/>
      <c r="C506" s="29">
        <v>2.7909647779479325</v>
      </c>
      <c r="D506" s="29"/>
      <c r="E506" s="29"/>
      <c r="F506" s="29"/>
      <c r="G506" s="29">
        <v>2.7909647779479325</v>
      </c>
      <c r="H506" s="29">
        <v>1.0209830404665143</v>
      </c>
      <c r="I506" s="29">
        <v>0.71394164370754787</v>
      </c>
      <c r="J506" s="29">
        <v>3.9540079833304045</v>
      </c>
      <c r="K506" s="29">
        <v>6.9590540506615115</v>
      </c>
      <c r="L506" s="29">
        <v>8.22433660532724</v>
      </c>
      <c r="M506" s="29">
        <v>0.20444104134762633</v>
      </c>
      <c r="N506" s="29">
        <v>3.9540079833304045</v>
      </c>
      <c r="O506" s="29">
        <v>1.0956530175709893</v>
      </c>
      <c r="P506" s="29">
        <v>3.8862249893304543</v>
      </c>
      <c r="Q506" s="29"/>
      <c r="R506" s="29"/>
      <c r="S506" s="29">
        <v>0.33223026984410642</v>
      </c>
      <c r="T506" s="29"/>
      <c r="U506" s="29">
        <v>1.1857221252051542</v>
      </c>
      <c r="V506" s="29">
        <v>2.7090603268646598</v>
      </c>
      <c r="W506" s="29">
        <v>15.059089550613599</v>
      </c>
      <c r="X506" s="29">
        <v>1.9770039916652022</v>
      </c>
      <c r="Y506" s="29">
        <v>3.9540079833304045</v>
      </c>
      <c r="Z506" s="29">
        <v>9.7032698002409727</v>
      </c>
      <c r="AA506" s="29">
        <v>15.256187966602637</v>
      </c>
      <c r="AB506" s="29">
        <f t="shared" si="32"/>
        <v>2.0029349782819317</v>
      </c>
      <c r="AC506" s="29">
        <f t="shared" si="33"/>
        <v>0.76452172636768523</v>
      </c>
    </row>
    <row r="507" spans="1:29" ht="15.75" x14ac:dyDescent="0.25">
      <c r="A507" s="29">
        <v>1820</v>
      </c>
      <c r="B507" s="29"/>
      <c r="C507" s="29">
        <v>2.7909647779479325</v>
      </c>
      <c r="D507" s="29"/>
      <c r="E507" s="29"/>
      <c r="F507" s="29"/>
      <c r="G507" s="29">
        <v>2.7909647779479325</v>
      </c>
      <c r="H507" s="29">
        <v>1.051312977986206</v>
      </c>
      <c r="I507" s="29">
        <v>0.73868219571721538</v>
      </c>
      <c r="J507" s="29">
        <v>3.5021213566640723</v>
      </c>
      <c r="K507" s="29">
        <v>6.8234880626616112</v>
      </c>
      <c r="L507" s="29">
        <v>7.4561293399944768</v>
      </c>
      <c r="M507" s="29">
        <v>0.1932427258805513</v>
      </c>
      <c r="N507" s="29">
        <v>3.5021213566640723</v>
      </c>
      <c r="O507" s="29">
        <v>1.0402813059303049</v>
      </c>
      <c r="P507" s="29">
        <v>3.8</v>
      </c>
      <c r="Q507" s="29"/>
      <c r="R507" s="29"/>
      <c r="S507" s="29">
        <v>0.36639579404793299</v>
      </c>
      <c r="T507" s="29"/>
      <c r="U507" s="29">
        <v>1.495834065643425</v>
      </c>
      <c r="V507" s="29">
        <v>2.7090603268646598</v>
      </c>
      <c r="W507" s="29">
        <v>18.997620663850999</v>
      </c>
      <c r="X507" s="29">
        <v>1.7510606783320362</v>
      </c>
      <c r="Y507" s="29">
        <v>3.5021213566640723</v>
      </c>
      <c r="Z507" s="29">
        <v>12.042450912799064</v>
      </c>
      <c r="AA507" s="29">
        <v>17.016517347364481</v>
      </c>
      <c r="AB507" s="29">
        <f t="shared" si="32"/>
        <v>2.1520941134667781</v>
      </c>
      <c r="AC507" s="29">
        <f t="shared" si="33"/>
        <v>0.83513742554520776</v>
      </c>
    </row>
    <row r="508" spans="1:29" ht="15.75" x14ac:dyDescent="0.25">
      <c r="A508" s="29">
        <v>1821</v>
      </c>
      <c r="B508" s="29"/>
      <c r="C508" s="29">
        <v>2.7909647779479325</v>
      </c>
      <c r="D508" s="29"/>
      <c r="E508" s="29"/>
      <c r="F508" s="29"/>
      <c r="G508" s="29">
        <v>2.7909647779479325</v>
      </c>
      <c r="H508" s="29">
        <v>1.1047514393304245</v>
      </c>
      <c r="I508" s="29">
        <v>0.78227269211520101</v>
      </c>
      <c r="J508" s="29">
        <v>3.8636306579971378</v>
      </c>
      <c r="K508" s="29">
        <v>7.4109406773278419</v>
      </c>
      <c r="L508" s="29">
        <v>7.2527803579946273</v>
      </c>
      <c r="M508" s="29">
        <v>0.18663859111791728</v>
      </c>
      <c r="N508" s="29">
        <v>3.8636306579971378</v>
      </c>
      <c r="O508" s="29">
        <v>1.1380653924447048</v>
      </c>
      <c r="P508" s="29">
        <v>3.8</v>
      </c>
      <c r="Q508" s="29"/>
      <c r="R508" s="29"/>
      <c r="S508" s="29">
        <v>0.46182363751379329</v>
      </c>
      <c r="T508" s="29"/>
      <c r="U508" s="29">
        <v>1.5505597021913555</v>
      </c>
      <c r="V508" s="29">
        <v>2.0606030175984738</v>
      </c>
      <c r="W508" s="29">
        <v>19.692655566187014</v>
      </c>
      <c r="X508" s="29">
        <v>1.9318153289985689</v>
      </c>
      <c r="Y508" s="29">
        <v>3.8636306579971378</v>
      </c>
      <c r="Z508" s="29">
        <v>11.695905562790459</v>
      </c>
      <c r="AA508" s="29">
        <v>18.24874791389777</v>
      </c>
      <c r="AB508" s="29">
        <f t="shared" si="32"/>
        <v>2.2568917515670979</v>
      </c>
      <c r="AC508" s="29">
        <f t="shared" si="33"/>
        <v>0.92734269075688591</v>
      </c>
    </row>
    <row r="509" spans="1:29" ht="15.75" x14ac:dyDescent="0.25">
      <c r="A509" s="29">
        <v>1822</v>
      </c>
      <c r="B509" s="29"/>
      <c r="C509" s="29">
        <v>3.3715596330275228</v>
      </c>
      <c r="D509" s="29"/>
      <c r="E509" s="29"/>
      <c r="F509" s="29"/>
      <c r="G509" s="29">
        <v>3.3715596330275228</v>
      </c>
      <c r="H509" s="29">
        <v>1.0473598499937704</v>
      </c>
      <c r="I509" s="29">
        <v>0.70343942889639577</v>
      </c>
      <c r="J509" s="29">
        <v>3.5870055647465788</v>
      </c>
      <c r="K509" s="29">
        <v>7.4898480974582649</v>
      </c>
      <c r="L509" s="29">
        <v>6.8581741615280487</v>
      </c>
      <c r="M509" s="29">
        <v>0.18778669724770641</v>
      </c>
      <c r="N509" s="29">
        <v>3.5870055647465788</v>
      </c>
      <c r="O509" s="29">
        <v>1.1292673106029096</v>
      </c>
      <c r="P509" s="29">
        <v>3.8</v>
      </c>
      <c r="Q509" s="29"/>
      <c r="R509" s="29"/>
      <c r="S509" s="29">
        <v>0.43288580239778202</v>
      </c>
      <c r="T509" s="29"/>
      <c r="U509" s="29">
        <v>1.6438122426545909</v>
      </c>
      <c r="V509" s="29">
        <v>1.7686870206046024</v>
      </c>
      <c r="W509" s="29">
        <v>20.876995748263912</v>
      </c>
      <c r="X509" s="29">
        <v>1.7935027823732894</v>
      </c>
      <c r="Y509" s="29">
        <v>3.5870055647465788</v>
      </c>
      <c r="Z509" s="29">
        <v>10.726479388722042</v>
      </c>
      <c r="AA509" s="29">
        <v>15.701563860899368</v>
      </c>
      <c r="AB509" s="29">
        <f t="shared" si="32"/>
        <v>2.2298605428357132</v>
      </c>
      <c r="AC509" s="29">
        <f t="shared" si="33"/>
        <v>0.89789707113328121</v>
      </c>
    </row>
    <row r="510" spans="1:29" ht="15.75" x14ac:dyDescent="0.25">
      <c r="A510" s="29">
        <v>1823</v>
      </c>
      <c r="B510" s="29"/>
      <c r="C510" s="29">
        <v>3.4403669724770642</v>
      </c>
      <c r="D510" s="29"/>
      <c r="E510" s="29"/>
      <c r="F510" s="29"/>
      <c r="G510" s="29">
        <v>3.4403669724770642</v>
      </c>
      <c r="H510" s="29">
        <v>0.98967687576817409</v>
      </c>
      <c r="I510" s="29">
        <v>0.65638662428794137</v>
      </c>
      <c r="J510" s="29">
        <v>3.5870055647465788</v>
      </c>
      <c r="K510" s="29">
        <v>6.9935328620845238</v>
      </c>
      <c r="L510" s="29">
        <v>6.8807339449541285</v>
      </c>
      <c r="M510" s="29">
        <v>0.18635321100917429</v>
      </c>
      <c r="N510" s="29">
        <v>3.5870055647465788</v>
      </c>
      <c r="O510" s="29">
        <v>1.2680730841978507</v>
      </c>
      <c r="P510" s="29">
        <v>3.8</v>
      </c>
      <c r="Q510" s="29"/>
      <c r="R510" s="29"/>
      <c r="S510" s="29">
        <v>0.39994883917186386</v>
      </c>
      <c r="T510" s="29"/>
      <c r="U510" s="29">
        <v>1.66430297698131</v>
      </c>
      <c r="V510" s="29">
        <v>1.7686870206046024</v>
      </c>
      <c r="W510" s="29">
        <v>21.137235307452798</v>
      </c>
      <c r="X510" s="29">
        <v>1.7935027823732894</v>
      </c>
      <c r="Y510" s="29">
        <v>3.5870055647465788</v>
      </c>
      <c r="Z510" s="29">
        <v>10.4669677906078</v>
      </c>
      <c r="AA510" s="29">
        <v>15.76015178575347</v>
      </c>
      <c r="AB510" s="29">
        <f t="shared" si="32"/>
        <v>2.1967784263173349</v>
      </c>
      <c r="AC510" s="29">
        <f t="shared" si="33"/>
        <v>0.86613805104350672</v>
      </c>
    </row>
    <row r="511" spans="1:29" ht="15.75" x14ac:dyDescent="0.25">
      <c r="A511" s="29">
        <v>1824</v>
      </c>
      <c r="B511" s="29"/>
      <c r="C511" s="29">
        <v>3.4403669724770642</v>
      </c>
      <c r="D511" s="29"/>
      <c r="E511" s="29"/>
      <c r="F511" s="29"/>
      <c r="G511" s="29">
        <v>3.4403669724770642</v>
      </c>
      <c r="H511" s="29">
        <v>0.86854262989442077</v>
      </c>
      <c r="I511" s="29">
        <v>0.55757573461018661</v>
      </c>
      <c r="J511" s="29">
        <v>3.5870055647465788</v>
      </c>
      <c r="K511" s="29">
        <v>6.7904948112498129</v>
      </c>
      <c r="L511" s="29">
        <v>6.5423371935629415</v>
      </c>
      <c r="M511" s="29">
        <v>0.19495412844036697</v>
      </c>
      <c r="N511" s="29">
        <v>3.5870055647465788</v>
      </c>
      <c r="O511" s="29">
        <v>1.1892596364786894</v>
      </c>
      <c r="P511" s="29">
        <v>3.8</v>
      </c>
      <c r="Q511" s="29"/>
      <c r="R511" s="29"/>
      <c r="S511" s="29">
        <v>0.37877507709805935</v>
      </c>
      <c r="T511" s="29"/>
      <c r="U511" s="29">
        <v>1.3296209829782286</v>
      </c>
      <c r="V511" s="29">
        <v>1.6897277786133253</v>
      </c>
      <c r="W511" s="29">
        <v>16.886655840701007</v>
      </c>
      <c r="X511" s="29">
        <v>1.7935027823732894</v>
      </c>
      <c r="Y511" s="29">
        <v>3.5870055647465788</v>
      </c>
      <c r="Z511" s="29">
        <v>11.678021915140931</v>
      </c>
      <c r="AA511" s="29">
        <v>18.045080855063453</v>
      </c>
      <c r="AB511" s="29">
        <f t="shared" si="32"/>
        <v>1.9025264620199775</v>
      </c>
      <c r="AC511" s="29">
        <f t="shared" si="33"/>
        <v>0.76338165099949629</v>
      </c>
    </row>
    <row r="512" spans="1:29" ht="15.75" x14ac:dyDescent="0.25">
      <c r="A512" s="29">
        <v>1825</v>
      </c>
      <c r="B512" s="29"/>
      <c r="C512" s="29">
        <v>3.4403669724770642</v>
      </c>
      <c r="D512" s="29"/>
      <c r="E512" s="29"/>
      <c r="F512" s="29"/>
      <c r="G512" s="29">
        <v>3.4403669724770642</v>
      </c>
      <c r="H512" s="29">
        <v>0.9291097528312976</v>
      </c>
      <c r="I512" s="29">
        <v>0.60698117944906405</v>
      </c>
      <c r="J512" s="29">
        <v>3.4290870807640244</v>
      </c>
      <c r="K512" s="29">
        <v>6.4295382764325462</v>
      </c>
      <c r="L512" s="29">
        <v>6.6551361106933378</v>
      </c>
      <c r="M512" s="29">
        <v>0.19495412844036697</v>
      </c>
      <c r="N512" s="29">
        <v>3.4290870807640244</v>
      </c>
      <c r="O512" s="29">
        <v>1.1810253956722099</v>
      </c>
      <c r="P512" s="29">
        <v>3.8</v>
      </c>
      <c r="Q512" s="29"/>
      <c r="R512" s="29"/>
      <c r="S512" s="29">
        <v>0.35877763513946614</v>
      </c>
      <c r="T512" s="29"/>
      <c r="U512" s="29">
        <v>1.425244409836252</v>
      </c>
      <c r="V512" s="29">
        <v>1.6852158219281095</v>
      </c>
      <c r="W512" s="29">
        <v>18.101107116915802</v>
      </c>
      <c r="X512" s="29">
        <v>1.7145435403820122</v>
      </c>
      <c r="Y512" s="29">
        <v>3.4290870807640244</v>
      </c>
      <c r="Z512" s="29">
        <v>11.418510317026689</v>
      </c>
      <c r="AA512" s="29">
        <v>21.238122759612015</v>
      </c>
      <c r="AB512" s="29">
        <f t="shared" si="32"/>
        <v>1.9923252662879745</v>
      </c>
      <c r="AC512" s="29">
        <f t="shared" si="33"/>
        <v>0.77908246461899178</v>
      </c>
    </row>
    <row r="513" spans="1:29" ht="15.75" x14ac:dyDescent="0.25">
      <c r="A513" s="29">
        <v>1826</v>
      </c>
      <c r="B513" s="29"/>
      <c r="C513" s="29">
        <v>3.4403669724770642</v>
      </c>
      <c r="D513" s="29"/>
      <c r="E513" s="29"/>
      <c r="F513" s="29"/>
      <c r="G513" s="29">
        <v>3.4403669724770642</v>
      </c>
      <c r="H513" s="29">
        <v>0.95218294252153612</v>
      </c>
      <c r="I513" s="29">
        <v>0.62580230129244585</v>
      </c>
      <c r="J513" s="29">
        <v>3.2937283802075501</v>
      </c>
      <c r="K513" s="29">
        <v>6.4295382764325462</v>
      </c>
      <c r="L513" s="29">
        <v>6.2941795758760719</v>
      </c>
      <c r="M513" s="29">
        <v>0.17144495412844038</v>
      </c>
      <c r="N513" s="29">
        <v>3.2937283802075501</v>
      </c>
      <c r="O513" s="29">
        <v>1.1927885968243237</v>
      </c>
      <c r="P513" s="29">
        <v>3.8</v>
      </c>
      <c r="Q513" s="29"/>
      <c r="R513" s="29"/>
      <c r="S513" s="29">
        <v>0.33525123283523883</v>
      </c>
      <c r="T513" s="29"/>
      <c r="U513" s="29">
        <v>1.4730561232652635</v>
      </c>
      <c r="V513" s="29">
        <v>2.0439163784027672</v>
      </c>
      <c r="W513" s="29">
        <v>18.708332755023203</v>
      </c>
      <c r="X513" s="29">
        <v>1.646864190103775</v>
      </c>
      <c r="Y513" s="29">
        <v>3.2937283802075501</v>
      </c>
      <c r="Z513" s="29">
        <v>9.5154252641889094</v>
      </c>
      <c r="AA513" s="29">
        <v>16.931910282835513</v>
      </c>
      <c r="AB513" s="29">
        <f t="shared" si="32"/>
        <v>2.016857769837332</v>
      </c>
      <c r="AC513" s="29">
        <f t="shared" si="33"/>
        <v>0.77516599165708433</v>
      </c>
    </row>
    <row r="514" spans="1:29" ht="15.75" x14ac:dyDescent="0.25">
      <c r="A514" s="29">
        <v>1827</v>
      </c>
      <c r="B514" s="29"/>
      <c r="C514" s="29">
        <v>3.4403669724770642</v>
      </c>
      <c r="D514" s="29"/>
      <c r="E514" s="29"/>
      <c r="F514" s="29"/>
      <c r="G514" s="29">
        <v>3.4403669724770642</v>
      </c>
      <c r="H514" s="29">
        <v>1.2593447802728384</v>
      </c>
      <c r="I514" s="29">
        <v>0.87635848583246656</v>
      </c>
      <c r="J514" s="29">
        <v>3.316288163633629</v>
      </c>
      <c r="K514" s="29">
        <v>6.7002556775454956</v>
      </c>
      <c r="L514" s="29">
        <v>6.0009023913370427</v>
      </c>
      <c r="M514" s="29">
        <v>0.17201834862385321</v>
      </c>
      <c r="N514" s="29">
        <v>3.316288163633629</v>
      </c>
      <c r="O514" s="29">
        <v>1.4268762997513851</v>
      </c>
      <c r="P514" s="29">
        <v>3.8</v>
      </c>
      <c r="Q514" s="29"/>
      <c r="R514" s="29"/>
      <c r="S514" s="29">
        <v>0.46111748516285478</v>
      </c>
      <c r="T514" s="29"/>
      <c r="U514" s="29">
        <v>1.2772557730321683</v>
      </c>
      <c r="V514" s="29">
        <v>2.0439163784027672</v>
      </c>
      <c r="W514" s="29">
        <v>16.221599189440521</v>
      </c>
      <c r="X514" s="29">
        <v>1.6581440818168145</v>
      </c>
      <c r="Y514" s="29">
        <v>3.316288163633629</v>
      </c>
      <c r="Z514" s="29">
        <v>9.6884329962650693</v>
      </c>
      <c r="AA514" s="29">
        <v>18.191550667198705</v>
      </c>
      <c r="AB514" s="29">
        <f t="shared" si="32"/>
        <v>2.1410104610100977</v>
      </c>
      <c r="AC514" s="29">
        <f t="shared" si="33"/>
        <v>0.89922038034969631</v>
      </c>
    </row>
    <row r="515" spans="1:29" ht="15.75" x14ac:dyDescent="0.25">
      <c r="A515" s="29">
        <v>1828</v>
      </c>
      <c r="B515" s="29"/>
      <c r="C515" s="29">
        <v>3.4403669724770642</v>
      </c>
      <c r="D515" s="29"/>
      <c r="E515" s="29"/>
      <c r="F515" s="29"/>
      <c r="G515" s="29">
        <v>3.4403669724770642</v>
      </c>
      <c r="H515" s="29">
        <v>1.279533821251797</v>
      </c>
      <c r="I515" s="29">
        <v>0.89282696744542567</v>
      </c>
      <c r="J515" s="29">
        <v>3.4290870807640244</v>
      </c>
      <c r="K515" s="29">
        <v>6.9258535118062863</v>
      </c>
      <c r="L515" s="29">
        <v>5.8204241239284107</v>
      </c>
      <c r="M515" s="29">
        <v>0.16886467889908255</v>
      </c>
      <c r="N515" s="29">
        <v>3.4290870807640244</v>
      </c>
      <c r="O515" s="29">
        <v>1.4621659032077259</v>
      </c>
      <c r="P515" s="29">
        <v>3.8</v>
      </c>
      <c r="Q515" s="29"/>
      <c r="R515" s="29"/>
      <c r="S515" s="29">
        <v>0.60227589898821865</v>
      </c>
      <c r="T515" s="29"/>
      <c r="U515" s="29">
        <v>1.5481888157965675</v>
      </c>
      <c r="V515" s="29">
        <v>1.5791848398255377</v>
      </c>
      <c r="W515" s="29">
        <v>19.662544472049117</v>
      </c>
      <c r="X515" s="29">
        <v>1.7145435403820122</v>
      </c>
      <c r="Y515" s="29">
        <v>3.4290870807640244</v>
      </c>
      <c r="Z515" s="29">
        <v>9.5154252641889094</v>
      </c>
      <c r="AA515" s="29">
        <v>18.923899727874979</v>
      </c>
      <c r="AB515" s="29">
        <f t="shared" si="32"/>
        <v>2.3231305692978159</v>
      </c>
      <c r="AC515" s="29">
        <f t="shared" si="33"/>
        <v>1.0418817013868296</v>
      </c>
    </row>
    <row r="516" spans="1:29" ht="15.75" x14ac:dyDescent="0.25">
      <c r="A516" s="29">
        <v>1829</v>
      </c>
      <c r="B516" s="29"/>
      <c r="C516" s="29">
        <v>3.4403669724770642</v>
      </c>
      <c r="D516" s="29"/>
      <c r="E516" s="29"/>
      <c r="F516" s="29"/>
      <c r="G516" s="29">
        <v>3.4403669724770642</v>
      </c>
      <c r="H516" s="29">
        <v>1.3184698288540746</v>
      </c>
      <c r="I516" s="29">
        <v>0.92458761055613226</v>
      </c>
      <c r="J516" s="29">
        <v>3.7900436155812907</v>
      </c>
      <c r="K516" s="29">
        <v>7.1063317792149201</v>
      </c>
      <c r="L516" s="29">
        <v>5.8881034742066483</v>
      </c>
      <c r="M516" s="29">
        <v>0.16571100917431195</v>
      </c>
      <c r="N516" s="29">
        <v>3.7900436155812907</v>
      </c>
      <c r="O516" s="29">
        <v>1.4068788577927915</v>
      </c>
      <c r="P516" s="29">
        <v>3.7223642653030531</v>
      </c>
      <c r="Q516" s="29"/>
      <c r="R516" s="29"/>
      <c r="S516" s="29">
        <v>0.64344710302061636</v>
      </c>
      <c r="T516" s="29"/>
      <c r="U516" s="29">
        <v>1.4047536755095327</v>
      </c>
      <c r="V516" s="29">
        <v>1.6243044066776959</v>
      </c>
      <c r="W516" s="29">
        <v>17.84086755772692</v>
      </c>
      <c r="X516" s="29">
        <v>1.8950218077906453</v>
      </c>
      <c r="Y516" s="29">
        <v>3.7900436155812907</v>
      </c>
      <c r="Z516" s="29">
        <v>9.5154252641889094</v>
      </c>
      <c r="AA516" s="29">
        <v>17.576377456230638</v>
      </c>
      <c r="AB516" s="29">
        <f t="shared" si="32"/>
        <v>2.3049561359994315</v>
      </c>
      <c r="AC516" s="29">
        <f t="shared" si="33"/>
        <v>1.0623111781840404</v>
      </c>
    </row>
    <row r="517" spans="1:29" ht="15.75" x14ac:dyDescent="0.25">
      <c r="A517" s="29">
        <v>1830</v>
      </c>
      <c r="B517" s="29"/>
      <c r="C517" s="29">
        <v>3.4403669724770642</v>
      </c>
      <c r="D517" s="29"/>
      <c r="E517" s="29"/>
      <c r="F517" s="29"/>
      <c r="G517" s="29">
        <v>3.4403669724770642</v>
      </c>
      <c r="H517" s="29">
        <v>1.4093205132593896</v>
      </c>
      <c r="I517" s="29">
        <v>0.99869577781444852</v>
      </c>
      <c r="J517" s="29">
        <v>4.0607610166942401</v>
      </c>
      <c r="K517" s="29">
        <v>8.6403970521882982</v>
      </c>
      <c r="L517" s="29">
        <v>5.8204241239284107</v>
      </c>
      <c r="M517" s="29">
        <v>0.17287844036697247</v>
      </c>
      <c r="N517" s="29">
        <v>4.0607610166942401</v>
      </c>
      <c r="O517" s="29">
        <v>1.3692366141060281</v>
      </c>
      <c r="P517" s="29">
        <v>3.3388479470597083</v>
      </c>
      <c r="Q517" s="29"/>
      <c r="R517" s="29"/>
      <c r="S517" s="29">
        <v>0.61403910014033225</v>
      </c>
      <c r="T517" s="29"/>
      <c r="U517" s="29">
        <v>0.82873636610286849</v>
      </c>
      <c r="V517" s="29">
        <v>1.6243044066776959</v>
      </c>
      <c r="W517" s="29">
        <v>10.525244393861586</v>
      </c>
      <c r="X517" s="29">
        <v>2.03038050834712</v>
      </c>
      <c r="Y517" s="29">
        <v>4.0607610166942401</v>
      </c>
      <c r="Z517" s="29">
        <v>9.8614407283412309</v>
      </c>
      <c r="AA517" s="29">
        <v>19.832012563113565</v>
      </c>
      <c r="AB517" s="29">
        <f t="shared" si="32"/>
        <v>2.0652794475047371</v>
      </c>
      <c r="AC517" s="29">
        <f t="shared" si="33"/>
        <v>0.9748944567408615</v>
      </c>
    </row>
    <row r="518" spans="1:29" ht="15.75" x14ac:dyDescent="0.25">
      <c r="A518" s="29">
        <v>1831</v>
      </c>
      <c r="B518" s="29"/>
      <c r="C518" s="29">
        <v>3.4403669724770642</v>
      </c>
      <c r="D518" s="29"/>
      <c r="E518" s="29"/>
      <c r="F518" s="29"/>
      <c r="G518" s="29">
        <v>3.4403669724770642</v>
      </c>
      <c r="H518" s="29">
        <v>1.3285643493435539</v>
      </c>
      <c r="I518" s="29">
        <v>0.93282185136261186</v>
      </c>
      <c r="J518" s="29">
        <v>4.0156414498420814</v>
      </c>
      <c r="K518" s="29">
        <v>8.2343209505188746</v>
      </c>
      <c r="L518" s="29">
        <v>6.0234621747631216</v>
      </c>
      <c r="M518" s="29">
        <v>0.18291284403669725</v>
      </c>
      <c r="N518" s="29">
        <v>4.0156414498420814</v>
      </c>
      <c r="O518" s="29">
        <v>1.3433575715713781</v>
      </c>
      <c r="P518" s="29">
        <v>3.3839675139118666</v>
      </c>
      <c r="Q518" s="29"/>
      <c r="R518" s="29"/>
      <c r="S518" s="29">
        <v>0.65285766394230715</v>
      </c>
      <c r="T518" s="29"/>
      <c r="U518" s="29">
        <v>0.92663654121941619</v>
      </c>
      <c r="V518" s="29">
        <v>1.6243044066776959</v>
      </c>
      <c r="W518" s="29">
        <v>11.768611176652927</v>
      </c>
      <c r="X518" s="29">
        <v>2.0078207249210407</v>
      </c>
      <c r="Y518" s="29">
        <v>4.0156414498420814</v>
      </c>
      <c r="Z518" s="29">
        <v>9.6019291302269885</v>
      </c>
      <c r="AA518" s="29">
        <v>19.451191051561903</v>
      </c>
      <c r="AB518" s="29">
        <f t="shared" si="32"/>
        <v>2.059268982165265</v>
      </c>
      <c r="AC518" s="29">
        <f t="shared" si="33"/>
        <v>0.99371402789524077</v>
      </c>
    </row>
    <row r="519" spans="1:29" ht="15.75" x14ac:dyDescent="0.25">
      <c r="A519" s="29">
        <v>1832</v>
      </c>
      <c r="B519" s="29"/>
      <c r="C519" s="29">
        <v>3.4090909090909092</v>
      </c>
      <c r="D519" s="29"/>
      <c r="E519" s="29"/>
      <c r="F519" s="29"/>
      <c r="G519" s="29">
        <v>3.4090909090909092</v>
      </c>
      <c r="H519" s="29">
        <v>1.2805022587211692</v>
      </c>
      <c r="I519" s="29">
        <v>0.89520099531430664</v>
      </c>
      <c r="J519" s="29">
        <v>3.979135618479881</v>
      </c>
      <c r="K519" s="29">
        <v>8.0253353204172875</v>
      </c>
      <c r="L519" s="29">
        <v>5.8569299552906111</v>
      </c>
      <c r="M519" s="29">
        <v>0.18068181818181819</v>
      </c>
      <c r="N519" s="29">
        <v>3.979135618479881</v>
      </c>
      <c r="O519" s="29">
        <v>1.417401575914319</v>
      </c>
      <c r="P519" s="29">
        <v>3.6214605067064083</v>
      </c>
      <c r="Q519" s="29"/>
      <c r="R519" s="29"/>
      <c r="S519" s="29">
        <v>0.52336620689599433</v>
      </c>
      <c r="T519" s="29"/>
      <c r="U519" s="29">
        <v>0.87309156172121138</v>
      </c>
      <c r="V519" s="29">
        <v>1.6095380029806261</v>
      </c>
      <c r="W519" s="29">
        <v>11.08857103562096</v>
      </c>
      <c r="X519" s="29">
        <v>1.9895678092399405</v>
      </c>
      <c r="Y519" s="29">
        <v>3.979135618479881</v>
      </c>
      <c r="Z519" s="29">
        <v>9.4289213981508269</v>
      </c>
      <c r="AA519" s="29">
        <v>18.926030197869679</v>
      </c>
      <c r="AB519" s="29">
        <f t="shared" si="32"/>
        <v>1.9843246348297114</v>
      </c>
      <c r="AC519" s="29">
        <f t="shared" si="33"/>
        <v>0.89118957970863477</v>
      </c>
    </row>
    <row r="520" spans="1:29" ht="15.75" x14ac:dyDescent="0.25">
      <c r="A520" s="29">
        <v>1833</v>
      </c>
      <c r="B520" s="29"/>
      <c r="C520" s="29">
        <v>3.3834586466165413</v>
      </c>
      <c r="D520" s="29"/>
      <c r="E520" s="29"/>
      <c r="F520" s="29"/>
      <c r="G520" s="29">
        <v>3.3834586466165413</v>
      </c>
      <c r="H520" s="29">
        <v>1.2522224204275507</v>
      </c>
      <c r="I520" s="29">
        <v>0.87343095231265477</v>
      </c>
      <c r="J520" s="29">
        <v>3.749537778873413</v>
      </c>
      <c r="K520" s="29">
        <v>7.9206212251941333</v>
      </c>
      <c r="L520" s="29">
        <v>5.8572661161099466</v>
      </c>
      <c r="M520" s="29">
        <v>0.17875939849624062</v>
      </c>
      <c r="N520" s="29">
        <v>3.749537778873413</v>
      </c>
      <c r="O520" s="29">
        <v>1.4032738346427156</v>
      </c>
      <c r="P520" s="29">
        <v>3.927030691482805</v>
      </c>
      <c r="Q520" s="29"/>
      <c r="R520" s="29"/>
      <c r="S520" s="29">
        <v>0.48009780822483666</v>
      </c>
      <c r="T520" s="29"/>
      <c r="U520" s="29">
        <v>0.85309243694669157</v>
      </c>
      <c r="V520" s="29">
        <v>1.597436213484531</v>
      </c>
      <c r="W520" s="29">
        <v>10.834575091283428</v>
      </c>
      <c r="X520" s="29">
        <v>1.8747688894367065</v>
      </c>
      <c r="Y520" s="29">
        <v>3.749537778873413</v>
      </c>
      <c r="Z520" s="29">
        <v>9.3580272523000687</v>
      </c>
      <c r="AA520" s="29">
        <v>17.026355779743177</v>
      </c>
      <c r="AB520" s="29">
        <f t="shared" si="32"/>
        <v>1.9283105711145772</v>
      </c>
      <c r="AC520" s="29">
        <f t="shared" si="33"/>
        <v>0.84759487430471248</v>
      </c>
    </row>
    <row r="521" spans="1:29" ht="15.75" x14ac:dyDescent="0.25">
      <c r="A521" s="29">
        <v>1834</v>
      </c>
      <c r="B521" s="29"/>
      <c r="C521" s="29">
        <v>3.4039334341906202</v>
      </c>
      <c r="D521" s="29"/>
      <c r="E521" s="29"/>
      <c r="F521" s="29"/>
      <c r="G521" s="29">
        <v>3.4039334341906202</v>
      </c>
      <c r="H521" s="29">
        <v>1.1315610665829889</v>
      </c>
      <c r="I521" s="29">
        <v>0.7739688068178131</v>
      </c>
      <c r="J521" s="29">
        <v>3.8615113712457529</v>
      </c>
      <c r="K521" s="29">
        <v>8.9506708662979602</v>
      </c>
      <c r="L521" s="29">
        <v>5.9373527442275735</v>
      </c>
      <c r="M521" s="29">
        <v>0.17133131618759456</v>
      </c>
      <c r="N521" s="29">
        <v>3.8615113712457529</v>
      </c>
      <c r="O521" s="29">
        <v>1.3710304577915546</v>
      </c>
      <c r="P521" s="29">
        <v>3.9507948711589496</v>
      </c>
      <c r="Q521" s="29"/>
      <c r="R521" s="29"/>
      <c r="S521" s="29">
        <v>0.43295698667101729</v>
      </c>
      <c r="T521" s="29"/>
      <c r="U521" s="29">
        <v>0.93934982082942131</v>
      </c>
      <c r="V521" s="29">
        <v>2.0736092854839909</v>
      </c>
      <c r="W521" s="29">
        <v>11.930074315494105</v>
      </c>
      <c r="X521" s="29">
        <v>1.9307556856228765</v>
      </c>
      <c r="Y521" s="29">
        <v>3.8615113712457529</v>
      </c>
      <c r="Z521" s="29">
        <v>10.013771288202543</v>
      </c>
      <c r="AA521" s="29">
        <v>17.071422224923793</v>
      </c>
      <c r="AB521" s="29">
        <f t="shared" si="32"/>
        <v>1.8949502855118687</v>
      </c>
      <c r="AC521" s="29">
        <f t="shared" si="33"/>
        <v>0.80503165870630466</v>
      </c>
    </row>
    <row r="522" spans="1:29" ht="15.75" x14ac:dyDescent="0.25">
      <c r="A522" s="29">
        <v>1835</v>
      </c>
      <c r="B522" s="29"/>
      <c r="C522" s="29">
        <v>3.3987915407854983</v>
      </c>
      <c r="D522" s="29"/>
      <c r="E522" s="29"/>
      <c r="F522" s="29"/>
      <c r="G522" s="29">
        <v>3.3987915407854983</v>
      </c>
      <c r="H522" s="29">
        <v>0.99304238016141888</v>
      </c>
      <c r="I522" s="29">
        <v>0.66123761207423593</v>
      </c>
      <c r="J522" s="29">
        <v>3.989401218364617</v>
      </c>
      <c r="K522" s="29">
        <v>8.4468327472636311</v>
      </c>
      <c r="L522" s="29">
        <v>5.9952454063691736</v>
      </c>
      <c r="M522" s="29">
        <v>0.17390483383685798</v>
      </c>
      <c r="N522" s="29">
        <v>3.989401218364617</v>
      </c>
      <c r="O522" s="29">
        <v>1.2341552619030554</v>
      </c>
      <c r="P522" s="29">
        <v>4.0339755336536083</v>
      </c>
      <c r="Q522" s="29"/>
      <c r="R522" s="29"/>
      <c r="S522" s="29">
        <v>0.39046720150605146</v>
      </c>
      <c r="T522" s="29"/>
      <c r="U522" s="29">
        <v>1.2708175966878212</v>
      </c>
      <c r="V522" s="29">
        <v>2.5251349611212914</v>
      </c>
      <c r="W522" s="29">
        <v>16.139832077187819</v>
      </c>
      <c r="X522" s="29">
        <v>1.9947006091823085</v>
      </c>
      <c r="Y522" s="29">
        <v>3.989401218364617</v>
      </c>
      <c r="Z522" s="29">
        <v>10.340478753863295</v>
      </c>
      <c r="AA522" s="29">
        <v>16.003796131861236</v>
      </c>
      <c r="AB522" s="29">
        <f t="shared" si="32"/>
        <v>1.9938583165027737</v>
      </c>
      <c r="AC522" s="29">
        <f t="shared" si="33"/>
        <v>0.80401769285499691</v>
      </c>
    </row>
    <row r="523" spans="1:29" ht="15.75" x14ac:dyDescent="0.25">
      <c r="A523" s="29">
        <v>1836</v>
      </c>
      <c r="B523" s="29"/>
      <c r="C523" s="29">
        <v>3.373313343328336</v>
      </c>
      <c r="D523" s="29"/>
      <c r="E523" s="29"/>
      <c r="F523" s="29"/>
      <c r="G523" s="29">
        <v>3.373313343328336</v>
      </c>
      <c r="H523" s="29">
        <v>1.2031348597743463</v>
      </c>
      <c r="I523" s="29">
        <v>0.8339033821840659</v>
      </c>
      <c r="J523" s="29">
        <v>4.1806965369774129</v>
      </c>
      <c r="K523" s="29">
        <v>8.1623122864797111</v>
      </c>
      <c r="L523" s="29">
        <v>5.751222749281097</v>
      </c>
      <c r="M523" s="29">
        <v>0.17653673163418293</v>
      </c>
      <c r="N523" s="29">
        <v>4.1806965369774129</v>
      </c>
      <c r="O523" s="29">
        <v>1.3909923636431307</v>
      </c>
      <c r="P523" s="29">
        <v>3.9816157495022981</v>
      </c>
      <c r="Q523" s="29"/>
      <c r="R523" s="29"/>
      <c r="S523" s="29">
        <v>0.44982340117812686</v>
      </c>
      <c r="T523" s="29"/>
      <c r="U523" s="29">
        <v>1.1563696567268604</v>
      </c>
      <c r="V523" s="29">
        <v>2.6566225084179225</v>
      </c>
      <c r="W523" s="29">
        <v>14.686302839503094</v>
      </c>
      <c r="X523" s="29">
        <v>2.0903482684887065</v>
      </c>
      <c r="Y523" s="29">
        <v>4.1806965369774129</v>
      </c>
      <c r="Z523" s="29">
        <v>11.789685826173599</v>
      </c>
      <c r="AA523" s="29">
        <v>23.236919647194512</v>
      </c>
      <c r="AB523" s="29">
        <f t="shared" si="32"/>
        <v>2.1069643663679885</v>
      </c>
      <c r="AC523" s="29">
        <f t="shared" si="33"/>
        <v>0.88075012797036156</v>
      </c>
    </row>
    <row r="524" spans="1:29" ht="15.75" x14ac:dyDescent="0.25">
      <c r="A524" s="29">
        <v>1837</v>
      </c>
      <c r="B524" s="29"/>
      <c r="C524" s="29">
        <v>3.3682634730538923</v>
      </c>
      <c r="D524" s="29"/>
      <c r="E524" s="29"/>
      <c r="F524" s="29"/>
      <c r="G524" s="29">
        <v>3.3682634730538923</v>
      </c>
      <c r="H524" s="29">
        <v>1.5768433557994483</v>
      </c>
      <c r="I524" s="29">
        <v>1.1389983659272482</v>
      </c>
      <c r="J524" s="29">
        <v>4.152351035633651</v>
      </c>
      <c r="K524" s="29">
        <v>8.0175714145479535</v>
      </c>
      <c r="L524" s="29">
        <v>5.4113085304800235</v>
      </c>
      <c r="M524" s="29">
        <v>0.17430763473053892</v>
      </c>
      <c r="N524" s="29">
        <v>4.152351035633651</v>
      </c>
      <c r="O524" s="29">
        <v>1.4453417080269935</v>
      </c>
      <c r="P524" s="29">
        <v>4.2848728771964266</v>
      </c>
      <c r="Q524" s="29"/>
      <c r="R524" s="29"/>
      <c r="S524" s="29">
        <v>0.61499001759873662</v>
      </c>
      <c r="T524" s="29"/>
      <c r="U524" s="29">
        <v>1.154638564426371</v>
      </c>
      <c r="V524" s="29">
        <v>2.9022283302247964</v>
      </c>
      <c r="W524" s="29">
        <v>14.664317356210423</v>
      </c>
      <c r="X524" s="29">
        <v>2.0761755178168255</v>
      </c>
      <c r="Y524" s="29">
        <v>4.152351035633651</v>
      </c>
      <c r="Z524" s="29">
        <v>12.280182060465899</v>
      </c>
      <c r="AA524" s="29">
        <v>25.09501496838319</v>
      </c>
      <c r="AB524" s="29">
        <f t="shared" si="32"/>
        <v>2.3908410036318237</v>
      </c>
      <c r="AC524" s="29">
        <f t="shared" si="33"/>
        <v>1.0787796709223545</v>
      </c>
    </row>
    <row r="525" spans="1:29" ht="15.75" x14ac:dyDescent="0.25">
      <c r="A525" s="29">
        <v>1838</v>
      </c>
      <c r="B525" s="29"/>
      <c r="C525" s="29">
        <v>3.3682634730538923</v>
      </c>
      <c r="D525" s="29"/>
      <c r="E525" s="29"/>
      <c r="F525" s="29"/>
      <c r="G525" s="29">
        <v>3.3682634730538923</v>
      </c>
      <c r="H525" s="29">
        <v>1.2507057192665969</v>
      </c>
      <c r="I525" s="29">
        <v>0.87296335831431149</v>
      </c>
      <c r="J525" s="29">
        <v>4.152351035633651</v>
      </c>
      <c r="K525" s="29">
        <v>8.1500932561107291</v>
      </c>
      <c r="L525" s="29">
        <v>5.4554824776676156</v>
      </c>
      <c r="M525" s="29">
        <v>0.17486901197604793</v>
      </c>
      <c r="N525" s="29">
        <v>4.152351035633651</v>
      </c>
      <c r="O525" s="29">
        <v>1.3935167065439538</v>
      </c>
      <c r="P525" s="29">
        <v>3.9977422204770789</v>
      </c>
      <c r="Q525" s="29"/>
      <c r="R525" s="29"/>
      <c r="S525" s="29">
        <v>0.54473834892172734</v>
      </c>
      <c r="T525" s="29"/>
      <c r="U525" s="29">
        <v>1.2906095150634533</v>
      </c>
      <c r="V525" s="29">
        <v>3.0016197113968786</v>
      </c>
      <c r="W525" s="29">
        <v>16.391196427115514</v>
      </c>
      <c r="X525" s="29">
        <v>2.0761755178168255</v>
      </c>
      <c r="Y525" s="29">
        <v>4.152351035633651</v>
      </c>
      <c r="Z525" s="29">
        <v>12.449563881989565</v>
      </c>
      <c r="AA525" s="29">
        <v>25.09501496838319</v>
      </c>
      <c r="AB525" s="29">
        <f t="shared" si="32"/>
        <v>2.2156097685649954</v>
      </c>
      <c r="AC525" s="29">
        <f t="shared" si="33"/>
        <v>0.97436409546890912</v>
      </c>
    </row>
    <row r="526" spans="1:29" ht="15.75" x14ac:dyDescent="0.25">
      <c r="A526" s="29">
        <v>1839</v>
      </c>
      <c r="B526" s="29"/>
      <c r="C526" s="29">
        <v>3.373313343328336</v>
      </c>
      <c r="D526" s="29"/>
      <c r="E526" s="29"/>
      <c r="F526" s="29"/>
      <c r="G526" s="29">
        <v>3.373313343328336</v>
      </c>
      <c r="H526" s="29">
        <v>1.3120103926099007</v>
      </c>
      <c r="I526" s="29">
        <v>0.92271466908333699</v>
      </c>
      <c r="J526" s="29">
        <v>4.3797773244525278</v>
      </c>
      <c r="K526" s="29">
        <v>9.1355961363580498</v>
      </c>
      <c r="L526" s="29">
        <v>5.1539803868557534</v>
      </c>
      <c r="M526" s="29">
        <v>0.17428785607196404</v>
      </c>
      <c r="N526" s="29">
        <v>4.3797773244525278</v>
      </c>
      <c r="O526" s="29">
        <v>1.4094466570247977</v>
      </c>
      <c r="P526" s="29">
        <v>3.9152554870105933</v>
      </c>
      <c r="Q526" s="29"/>
      <c r="R526" s="29"/>
      <c r="S526" s="29">
        <v>0.62398579496760676</v>
      </c>
      <c r="T526" s="29"/>
      <c r="U526" s="29">
        <v>1.2925444618626489</v>
      </c>
      <c r="V526" s="29">
        <v>3.0061198908742353</v>
      </c>
      <c r="W526" s="29">
        <v>16.415770934502493</v>
      </c>
      <c r="X526" s="29">
        <v>2.1898886622262639</v>
      </c>
      <c r="Y526" s="29">
        <v>4.3797773244525278</v>
      </c>
      <c r="Z526" s="29">
        <v>12.468228895305892</v>
      </c>
      <c r="AA526" s="29">
        <v>25.132638678980463</v>
      </c>
      <c r="AB526" s="29">
        <f t="shared" si="32"/>
        <v>2.2822193642751505</v>
      </c>
      <c r="AC526" s="29">
        <f t="shared" si="33"/>
        <v>1.0457328720480537</v>
      </c>
    </row>
    <row r="527" spans="1:29" ht="15.75" x14ac:dyDescent="0.25">
      <c r="A527" s="29">
        <v>1840</v>
      </c>
      <c r="B527" s="29"/>
      <c r="C527" s="29">
        <v>3.323485967503693</v>
      </c>
      <c r="D527" s="29"/>
      <c r="E527" s="29"/>
      <c r="F527" s="29"/>
      <c r="G527" s="29">
        <v>3.323485967503693</v>
      </c>
      <c r="H527" s="29">
        <v>1.2991733899759916</v>
      </c>
      <c r="I527" s="29">
        <v>0.91476698826488478</v>
      </c>
      <c r="J527" s="29">
        <v>4.4240501731360631</v>
      </c>
      <c r="K527" s="29">
        <v>9.0878272029445242</v>
      </c>
      <c r="L527" s="29">
        <v>5.0560573407269294</v>
      </c>
      <c r="M527" s="29">
        <v>0.17891432791728212</v>
      </c>
      <c r="N527" s="29">
        <v>4.4240501731360631</v>
      </c>
      <c r="O527" s="29">
        <v>1.4727180332811065</v>
      </c>
      <c r="P527" s="29">
        <v>4.2061166670702477</v>
      </c>
      <c r="Q527" s="29"/>
      <c r="R527" s="29"/>
      <c r="S527" s="29">
        <v>0.62045065291009582</v>
      </c>
      <c r="T527" s="29"/>
      <c r="U527" s="29">
        <v>1.2734522246120927</v>
      </c>
      <c r="V527" s="29">
        <v>2.9617163474344386</v>
      </c>
      <c r="W527" s="29">
        <v>16.173292781851053</v>
      </c>
      <c r="X527" s="29">
        <v>2.2120250865680315</v>
      </c>
      <c r="Y527" s="29">
        <v>4.4240501731360631</v>
      </c>
      <c r="Z527" s="29">
        <v>12.284060078536235</v>
      </c>
      <c r="AA527" s="29">
        <v>24.761403247976325</v>
      </c>
      <c r="AB527" s="29">
        <f t="shared" si="32"/>
        <v>2.2648770020563056</v>
      </c>
      <c r="AC527" s="29">
        <f t="shared" si="33"/>
        <v>1.0385232169760639</v>
      </c>
    </row>
    <row r="528" spans="1:29" ht="15.75" x14ac:dyDescent="0.25">
      <c r="A528" s="29">
        <v>1841</v>
      </c>
      <c r="B528" s="29"/>
      <c r="C528" s="29">
        <v>3.2991202346041053</v>
      </c>
      <c r="D528" s="29"/>
      <c r="E528" s="29"/>
      <c r="F528" s="29"/>
      <c r="G528" s="29">
        <v>3.2991202346041053</v>
      </c>
      <c r="H528" s="29">
        <v>1.2355069963325434</v>
      </c>
      <c r="I528" s="29">
        <v>0.86406749295710528</v>
      </c>
      <c r="J528" s="29">
        <v>4.3267150617758752</v>
      </c>
      <c r="K528" s="29">
        <v>8.6317965482428729</v>
      </c>
      <c r="L528" s="29">
        <v>4.9973558963511362</v>
      </c>
      <c r="M528" s="29">
        <v>0.17705278592375367</v>
      </c>
      <c r="N528" s="29">
        <v>4.3267150617758752</v>
      </c>
      <c r="O528" s="29">
        <v>1.2543642978698448</v>
      </c>
      <c r="P528" s="29">
        <v>3.2017691457141484</v>
      </c>
      <c r="Q528" s="29"/>
      <c r="R528" s="29"/>
      <c r="S528" s="29">
        <v>0.56626877475778981</v>
      </c>
      <c r="T528" s="29"/>
      <c r="U528" s="29">
        <v>1.2641160646076053</v>
      </c>
      <c r="V528" s="29">
        <v>2.4510840824960338</v>
      </c>
      <c r="W528" s="29">
        <v>16.05472025412487</v>
      </c>
      <c r="X528" s="29">
        <v>2.1633575308879376</v>
      </c>
      <c r="Y528" s="29">
        <v>4.3267150617758752</v>
      </c>
      <c r="Z528" s="29">
        <v>12.194000987051362</v>
      </c>
      <c r="AA528" s="29">
        <v>23.73712970096954</v>
      </c>
      <c r="AB528" s="29">
        <f t="shared" si="32"/>
        <v>2.1992579956161729</v>
      </c>
      <c r="AC528" s="29">
        <f t="shared" si="33"/>
        <v>0.98444919657129792</v>
      </c>
    </row>
    <row r="529" spans="1:29" ht="15.75" x14ac:dyDescent="0.25">
      <c r="A529" s="29">
        <v>1842</v>
      </c>
      <c r="B529" s="29"/>
      <c r="C529" s="29">
        <v>3.2846715328467155</v>
      </c>
      <c r="D529" s="29"/>
      <c r="E529" s="29"/>
      <c r="F529" s="29"/>
      <c r="G529" s="29">
        <v>3.2846715328467155</v>
      </c>
      <c r="H529" s="29">
        <v>1.1927967642728543</v>
      </c>
      <c r="I529" s="29">
        <v>0.82995995562385949</v>
      </c>
      <c r="J529" s="29">
        <v>4.1569941366519094</v>
      </c>
      <c r="K529" s="29">
        <v>8.6801483786047626</v>
      </c>
      <c r="L529" s="29">
        <v>4.9323920067009688</v>
      </c>
      <c r="M529" s="29">
        <v>0.17572992700729928</v>
      </c>
      <c r="N529" s="29">
        <v>4.1569941366519094</v>
      </c>
      <c r="O529" s="29">
        <v>1.0950080605321555</v>
      </c>
      <c r="P529" s="29">
        <v>3.2092856288141682</v>
      </c>
      <c r="Q529" s="29"/>
      <c r="R529" s="29"/>
      <c r="S529" s="29">
        <v>0.49078822815646361</v>
      </c>
      <c r="T529" s="29"/>
      <c r="U529" s="29">
        <v>1.2585797898720976</v>
      </c>
      <c r="V529" s="29">
        <v>2.3412707909536916</v>
      </c>
      <c r="W529" s="29">
        <v>15.984407610676151</v>
      </c>
      <c r="X529" s="29">
        <v>2.0784970683259547</v>
      </c>
      <c r="Y529" s="29">
        <v>4.1569941366519094</v>
      </c>
      <c r="Z529" s="29">
        <v>12.305774788243562</v>
      </c>
      <c r="AA529" s="29">
        <v>25.087520482161136</v>
      </c>
      <c r="AB529" s="29">
        <f t="shared" si="32"/>
        <v>2.1452323977062542</v>
      </c>
      <c r="AC529" s="29">
        <f t="shared" si="33"/>
        <v>0.92126105985666751</v>
      </c>
    </row>
    <row r="530" spans="1:29" ht="15.75" x14ac:dyDescent="0.25">
      <c r="A530" s="29">
        <v>1843</v>
      </c>
      <c r="B530" s="29"/>
      <c r="C530" s="29">
        <v>3.2656023222060959</v>
      </c>
      <c r="D530" s="29"/>
      <c r="E530" s="29"/>
      <c r="F530" s="29"/>
      <c r="G530" s="29">
        <v>3.2656023222060959</v>
      </c>
      <c r="H530" s="29">
        <v>1.217188699542004</v>
      </c>
      <c r="I530" s="29">
        <v>0.85082260780167351</v>
      </c>
      <c r="J530" s="29">
        <v>3.9829641438054679</v>
      </c>
      <c r="K530" s="29">
        <v>8.458445359156773</v>
      </c>
      <c r="L530" s="29">
        <v>4.9251707154583748</v>
      </c>
      <c r="M530" s="29">
        <v>0.16953918722786648</v>
      </c>
      <c r="N530" s="29">
        <v>3.9829641438054679</v>
      </c>
      <c r="O530" s="29">
        <v>1.3376449923181166</v>
      </c>
      <c r="P530" s="29">
        <v>3.0835851435913297</v>
      </c>
      <c r="Q530" s="29"/>
      <c r="R530" s="29"/>
      <c r="S530" s="29">
        <v>0.55381629064255899</v>
      </c>
      <c r="T530" s="29"/>
      <c r="U530" s="29">
        <v>1.2512730857218968</v>
      </c>
      <c r="V530" s="29">
        <v>2.5717956648980467</v>
      </c>
      <c r="W530" s="29">
        <v>15.891609888698349</v>
      </c>
      <c r="X530" s="29">
        <v>1.991482071902734</v>
      </c>
      <c r="Y530" s="29">
        <v>3.9829641438054679</v>
      </c>
      <c r="Z530" s="29">
        <v>12.891210387602438</v>
      </c>
      <c r="AA530" s="29">
        <v>24.747233338591204</v>
      </c>
      <c r="AB530" s="29">
        <f t="shared" si="32"/>
        <v>2.1424827483554685</v>
      </c>
      <c r="AC530" s="29">
        <f t="shared" si="33"/>
        <v>0.96067886786176859</v>
      </c>
    </row>
    <row r="531" spans="1:29" ht="15.75" x14ac:dyDescent="0.25">
      <c r="A531" s="29">
        <v>1844</v>
      </c>
      <c r="B531" s="29"/>
      <c r="C531" s="29">
        <v>3.2514450867052025</v>
      </c>
      <c r="D531" s="29"/>
      <c r="E531" s="29"/>
      <c r="F531" s="29"/>
      <c r="G531" s="29">
        <v>3.2514450867052025</v>
      </c>
      <c r="H531" s="29">
        <v>1.1913445456005971</v>
      </c>
      <c r="I531" s="29">
        <v>0.83045820295538952</v>
      </c>
      <c r="J531" s="29">
        <v>3.8164502984933195</v>
      </c>
      <c r="K531" s="29">
        <v>8.3364919927982566</v>
      </c>
      <c r="L531" s="29">
        <v>4.8824978679048607</v>
      </c>
      <c r="M531" s="29">
        <v>0.16961705202312138</v>
      </c>
      <c r="N531" s="29">
        <v>3.8164502984933195</v>
      </c>
      <c r="O531" s="29">
        <v>1.3941025254431842</v>
      </c>
      <c r="P531" s="29">
        <v>2.9849331943523167</v>
      </c>
      <c r="Q531" s="29"/>
      <c r="R531" s="29"/>
      <c r="S531" s="29">
        <v>0.51472844440206866</v>
      </c>
      <c r="T531" s="29"/>
      <c r="U531" s="29">
        <v>1.2458484914196342</v>
      </c>
      <c r="V531" s="29">
        <v>2.8975172936605706</v>
      </c>
      <c r="W531" s="29">
        <v>15.822715626175091</v>
      </c>
      <c r="X531" s="29">
        <v>1.9082251492466598</v>
      </c>
      <c r="Y531" s="29">
        <v>3.8164502984933195</v>
      </c>
      <c r="Z531" s="29">
        <v>12.426555368661207</v>
      </c>
      <c r="AA531" s="29">
        <v>24.889115654819307</v>
      </c>
      <c r="AB531" s="29">
        <f t="shared" si="32"/>
        <v>2.1025576886210118</v>
      </c>
      <c r="AC531" s="29">
        <f t="shared" si="33"/>
        <v>0.92445747327631811</v>
      </c>
    </row>
    <row r="532" spans="1:29" ht="15.75" x14ac:dyDescent="0.25">
      <c r="A532" s="29">
        <v>1845</v>
      </c>
      <c r="B532" s="29"/>
      <c r="C532" s="29">
        <v>3.2188841201716736</v>
      </c>
      <c r="D532" s="29"/>
      <c r="E532" s="29"/>
      <c r="F532" s="29"/>
      <c r="G532" s="29">
        <v>3.2188841201716736</v>
      </c>
      <c r="H532" s="29">
        <v>1.0941255893484081</v>
      </c>
      <c r="I532" s="29">
        <v>0.75280448506178954</v>
      </c>
      <c r="J532" s="29">
        <v>4.0737353127418556</v>
      </c>
      <c r="K532" s="29">
        <v>8.1263631886301262</v>
      </c>
      <c r="L532" s="29">
        <v>4.8124956026173216</v>
      </c>
      <c r="M532" s="29">
        <v>0.17060085836909872</v>
      </c>
      <c r="N532" s="29">
        <v>4.0737353127418556</v>
      </c>
      <c r="O532" s="29">
        <v>1.3977510175854864</v>
      </c>
      <c r="P532" s="29">
        <v>3.1450080911841272</v>
      </c>
      <c r="Q532" s="29"/>
      <c r="R532" s="29"/>
      <c r="S532" s="29">
        <v>0.49746729129814166</v>
      </c>
      <c r="T532" s="29"/>
      <c r="U532" s="29">
        <v>1.2333721832079925</v>
      </c>
      <c r="V532" s="29">
        <v>2.3682544149722085</v>
      </c>
      <c r="W532" s="29">
        <v>15.66426210774415</v>
      </c>
      <c r="X532" s="29">
        <v>2.0368676563709278</v>
      </c>
      <c r="Y532" s="29">
        <v>4.0737353127418556</v>
      </c>
      <c r="Z532" s="29">
        <v>11.492762562552938</v>
      </c>
      <c r="AA532" s="29">
        <v>23.982074390386217</v>
      </c>
      <c r="AB532" s="29">
        <f t="shared" si="32"/>
        <v>2.0432243383438693</v>
      </c>
      <c r="AC532" s="29">
        <f t="shared" si="33"/>
        <v>0.89367281150049505</v>
      </c>
    </row>
    <row r="533" spans="1:29" ht="15.75" x14ac:dyDescent="0.25">
      <c r="A533" s="29">
        <v>1846</v>
      </c>
      <c r="B533" s="29"/>
      <c r="C533" s="29">
        <v>3.2188841201716736</v>
      </c>
      <c r="D533" s="29"/>
      <c r="E533" s="29"/>
      <c r="F533" s="29"/>
      <c r="G533" s="29">
        <v>3.2188841201716736</v>
      </c>
      <c r="H533" s="29">
        <v>1.2411924169823809</v>
      </c>
      <c r="I533" s="29">
        <v>0.87276894247660675</v>
      </c>
      <c r="J533" s="29">
        <v>4.2003799338633634</v>
      </c>
      <c r="K533" s="29">
        <v>8.7595862942376677</v>
      </c>
      <c r="L533" s="29">
        <v>4.7702807289101523</v>
      </c>
      <c r="M533" s="29">
        <v>0.17328326180257511</v>
      </c>
      <c r="N533" s="29">
        <v>4.2003799338633634</v>
      </c>
      <c r="O533" s="29">
        <v>1.5265202058197398</v>
      </c>
      <c r="P533" s="29">
        <v>3.208330401744881</v>
      </c>
      <c r="Q533" s="29"/>
      <c r="R533" s="29"/>
      <c r="S533" s="29">
        <v>0.59652051301679809</v>
      </c>
      <c r="T533" s="29"/>
      <c r="U533" s="29">
        <v>1.2333721832079925</v>
      </c>
      <c r="V533" s="29">
        <v>2.2479420249067754</v>
      </c>
      <c r="W533" s="29">
        <v>15.66426210774415</v>
      </c>
      <c r="X533" s="29">
        <v>2.1001899669316817</v>
      </c>
      <c r="Y533" s="29">
        <v>4.2003799338633634</v>
      </c>
      <c r="Z533" s="29">
        <v>11.816502353047387</v>
      </c>
      <c r="AA533" s="29">
        <v>21.844243759014645</v>
      </c>
      <c r="AB533" s="29">
        <f t="shared" si="32"/>
        <v>2.1703863058810513</v>
      </c>
      <c r="AC533" s="29">
        <f t="shared" si="33"/>
        <v>0.9965014543047378</v>
      </c>
    </row>
    <row r="534" spans="1:29" ht="15.75" x14ac:dyDescent="0.25">
      <c r="A534" s="29">
        <v>1847</v>
      </c>
      <c r="B534" s="29"/>
      <c r="C534" s="29">
        <v>3.1779661016949152</v>
      </c>
      <c r="D534" s="29"/>
      <c r="E534" s="29"/>
      <c r="F534" s="29"/>
      <c r="G534" s="29">
        <v>3.1779661016949152</v>
      </c>
      <c r="H534" s="29">
        <v>1.5300984327930112</v>
      </c>
      <c r="I534" s="29">
        <v>1.1105060016467421</v>
      </c>
      <c r="J534" s="29">
        <v>4.1261461517088076</v>
      </c>
      <c r="K534" s="29">
        <v>8.2314531814392886</v>
      </c>
      <c r="L534" s="29">
        <v>4.7304806890803004</v>
      </c>
      <c r="M534" s="29">
        <v>0.17452330508474576</v>
      </c>
      <c r="N534" s="29">
        <v>4.1261461517088076</v>
      </c>
      <c r="O534" s="29">
        <v>1.630987777369628</v>
      </c>
      <c r="P534" s="29">
        <v>3.2092247846624065</v>
      </c>
      <c r="Q534" s="29"/>
      <c r="R534" s="29"/>
      <c r="S534" s="29">
        <v>0.73236892867896686</v>
      </c>
      <c r="T534" s="29"/>
      <c r="U534" s="29">
        <v>1.2176937232519587</v>
      </c>
      <c r="V534" s="29">
        <v>1.2524312308974717</v>
      </c>
      <c r="W534" s="29">
        <v>15.46514013179825</v>
      </c>
      <c r="X534" s="29">
        <v>2.0630730758544038</v>
      </c>
      <c r="Y534" s="29">
        <v>4.1261461517088076</v>
      </c>
      <c r="Z534" s="29">
        <v>11.746198690916708</v>
      </c>
      <c r="AA534" s="29">
        <v>20.592414316622524</v>
      </c>
      <c r="AB534" s="29">
        <f t="shared" si="32"/>
        <v>2.3802917287400471</v>
      </c>
      <c r="AC534" s="29">
        <f t="shared" si="33"/>
        <v>1.1510283393472265</v>
      </c>
    </row>
    <row r="535" spans="1:29" ht="15.75" x14ac:dyDescent="0.25">
      <c r="A535" s="29">
        <v>1848</v>
      </c>
      <c r="B535" s="29"/>
      <c r="C535" s="29">
        <v>3.1914893617021276</v>
      </c>
      <c r="D535" s="29"/>
      <c r="E535" s="29"/>
      <c r="F535" s="29"/>
      <c r="G535" s="29">
        <v>3.1914893617021276</v>
      </c>
      <c r="H535" s="29">
        <v>1.377538511511234</v>
      </c>
      <c r="I535" s="29">
        <v>0.98537582961624648</v>
      </c>
      <c r="J535" s="29">
        <v>3.9553540286013251</v>
      </c>
      <c r="K535" s="29">
        <v>7.638646668991977</v>
      </c>
      <c r="L535" s="29">
        <v>6.0481339379141961</v>
      </c>
      <c r="M535" s="29">
        <v>0.18404255319148935</v>
      </c>
      <c r="N535" s="29">
        <v>3.9553540286013251</v>
      </c>
      <c r="O535" s="29">
        <v>1.3280203595160265</v>
      </c>
      <c r="P535" s="29">
        <v>0</v>
      </c>
      <c r="Q535" s="29"/>
      <c r="R535" s="29"/>
      <c r="S535" s="29">
        <v>0.64709619818652719</v>
      </c>
      <c r="T535" s="29"/>
      <c r="U535" s="29">
        <v>1.237659729914768</v>
      </c>
      <c r="V535" s="29">
        <v>1.3017091035926054</v>
      </c>
      <c r="W535" s="29">
        <v>15.718715464426349</v>
      </c>
      <c r="X535" s="29">
        <v>1.9776770143006626</v>
      </c>
      <c r="Y535" s="29">
        <v>3.9553540286013251</v>
      </c>
      <c r="Z535" s="29">
        <v>11.796182515133374</v>
      </c>
      <c r="AA535" s="29">
        <v>21.060489157660747</v>
      </c>
      <c r="AB535" s="29">
        <f t="shared" si="32"/>
        <v>2.2760716250668356</v>
      </c>
      <c r="AC535" s="29">
        <f t="shared" si="33"/>
        <v>1.0574430170475984</v>
      </c>
    </row>
    <row r="536" spans="1:29" ht="15.75" x14ac:dyDescent="0.25">
      <c r="A536" s="29">
        <v>1849</v>
      </c>
      <c r="B536" s="29"/>
      <c r="C536" s="29">
        <v>3.1645569620253164</v>
      </c>
      <c r="D536" s="29"/>
      <c r="E536" s="29"/>
      <c r="F536" s="29"/>
      <c r="G536" s="29">
        <v>3.1645569620253164</v>
      </c>
      <c r="H536" s="29">
        <v>1.2701667726540751</v>
      </c>
      <c r="I536" s="29">
        <v>0.89915527186270183</v>
      </c>
      <c r="J536" s="29">
        <v>4.3577505706578128</v>
      </c>
      <c r="K536" s="29">
        <v>8.3212284706370614</v>
      </c>
      <c r="L536" s="29">
        <v>5.5405685826935045</v>
      </c>
      <c r="M536" s="29">
        <v>0.17932489451476794</v>
      </c>
      <c r="N536" s="29">
        <v>4.3577505706578128</v>
      </c>
      <c r="O536" s="29">
        <v>1.2940911012608802</v>
      </c>
      <c r="P536" s="29">
        <v>0</v>
      </c>
      <c r="Q536" s="29"/>
      <c r="R536" s="29"/>
      <c r="S536" s="29">
        <v>0.58320660834415927</v>
      </c>
      <c r="T536" s="29"/>
      <c r="U536" s="29">
        <v>1.2816651715581711</v>
      </c>
      <c r="V536" s="29">
        <v>1.288649097323096</v>
      </c>
      <c r="W536" s="29">
        <v>16.277600107240659</v>
      </c>
      <c r="X536" s="29">
        <v>2.1788752853289064</v>
      </c>
      <c r="Y536" s="29">
        <v>4.3577505706578128</v>
      </c>
      <c r="Z536" s="29">
        <v>11.617067714177391</v>
      </c>
      <c r="AA536" s="29">
        <v>21.36778253423639</v>
      </c>
      <c r="AB536" s="29">
        <f t="shared" si="32"/>
        <v>2.248691385542247</v>
      </c>
      <c r="AC536" s="29">
        <f t="shared" si="33"/>
        <v>1.0089498225997662</v>
      </c>
    </row>
    <row r="537" spans="1:29" ht="15.75" x14ac:dyDescent="0.25">
      <c r="A537" s="29">
        <v>1850</v>
      </c>
      <c r="B537" s="29"/>
      <c r="C537" s="29">
        <v>3.1690140845070425</v>
      </c>
      <c r="D537" s="29"/>
      <c r="E537" s="29"/>
      <c r="F537" s="29"/>
      <c r="G537" s="29">
        <v>3.1690140845070425</v>
      </c>
      <c r="H537" s="29">
        <v>0.94488353780240175</v>
      </c>
      <c r="I537" s="29">
        <v>0.70646803899584154</v>
      </c>
      <c r="J537" s="29">
        <v>4.2184253059339643</v>
      </c>
      <c r="K537" s="29">
        <v>8.2082659893788961</v>
      </c>
      <c r="L537" s="29">
        <v>5.673054721773263</v>
      </c>
      <c r="M537" s="29">
        <v>0.18353873239436622</v>
      </c>
      <c r="N537" s="29">
        <v>4.2184253059339643</v>
      </c>
      <c r="O537" s="29">
        <v>1.2048964100665274</v>
      </c>
      <c r="P537" s="29">
        <v>0</v>
      </c>
      <c r="Q537" s="29"/>
      <c r="R537" s="29"/>
      <c r="S537" s="29">
        <v>0.50709669056756723</v>
      </c>
      <c r="T537" s="29"/>
      <c r="U537" s="29">
        <v>1.2771788125276549</v>
      </c>
      <c r="V537" s="29">
        <v>1.3694296929115679</v>
      </c>
      <c r="W537" s="29">
        <v>16.220621763866102</v>
      </c>
      <c r="X537" s="29">
        <v>2.1092126529669821</v>
      </c>
      <c r="Y537" s="29">
        <v>4.2184253059339643</v>
      </c>
      <c r="Z537" s="29">
        <v>10.995981574181529</v>
      </c>
      <c r="AA537" s="29">
        <v>21.424861455308967</v>
      </c>
      <c r="AB537" s="29">
        <f t="shared" si="32"/>
        <v>1.9907014713894728</v>
      </c>
      <c r="AC537" s="29">
        <f t="shared" si="33"/>
        <v>0.88504398333209411</v>
      </c>
    </row>
    <row r="538" spans="1:29" ht="15.75" x14ac:dyDescent="0.25">
      <c r="A538" s="29">
        <v>1851</v>
      </c>
      <c r="B538" s="29"/>
      <c r="C538" s="29">
        <v>3.2051282051282053</v>
      </c>
      <c r="D538" s="29"/>
      <c r="E538" s="29"/>
      <c r="F538" s="29"/>
      <c r="G538" s="29">
        <v>3.2051282051282053</v>
      </c>
      <c r="H538" s="29">
        <v>0.96672528328833807</v>
      </c>
      <c r="I538" s="29">
        <v>0.72328606058380818</v>
      </c>
      <c r="J538" s="29">
        <v>4.1614123581336697</v>
      </c>
      <c r="K538" s="29">
        <v>7.4190836485918448</v>
      </c>
      <c r="L538" s="29">
        <v>5.0651534258091644</v>
      </c>
      <c r="M538" s="29">
        <v>0.18856837606837606</v>
      </c>
      <c r="N538" s="29">
        <v>4.1614123581336697</v>
      </c>
      <c r="O538" s="29">
        <v>1.1769836804045608</v>
      </c>
      <c r="P538" s="29">
        <v>0</v>
      </c>
      <c r="Q538" s="29"/>
      <c r="R538" s="29"/>
      <c r="S538" s="29">
        <v>0.43835518823261099</v>
      </c>
      <c r="T538" s="29"/>
      <c r="U538" s="29">
        <v>1.353244678583772</v>
      </c>
      <c r="V538" s="29">
        <v>1.4291719209751996</v>
      </c>
      <c r="W538" s="29">
        <v>17.186685114067867</v>
      </c>
      <c r="X538" s="29">
        <v>2.0807061790668349</v>
      </c>
      <c r="Y538" s="29">
        <v>4.1614123581336697</v>
      </c>
      <c r="Z538" s="29">
        <v>10.798935618394964</v>
      </c>
      <c r="AA538" s="29">
        <v>23.060858199517423</v>
      </c>
      <c r="AB538" s="29">
        <f t="shared" si="32"/>
        <v>2.0387357154225438</v>
      </c>
      <c r="AC538" s="29">
        <f t="shared" si="33"/>
        <v>0.85975797513372776</v>
      </c>
    </row>
    <row r="539" spans="1:29" ht="15.75" x14ac:dyDescent="0.25">
      <c r="A539" s="29">
        <v>1852</v>
      </c>
      <c r="B539" s="29"/>
      <c r="C539" s="29">
        <v>3.1824611032531824</v>
      </c>
      <c r="D539" s="29"/>
      <c r="E539" s="29"/>
      <c r="F539" s="29"/>
      <c r="G539" s="29">
        <v>3.1824611032531824</v>
      </c>
      <c r="H539" s="29">
        <v>1.0637357579891322</v>
      </c>
      <c r="I539" s="29">
        <v>0.80304562411173319</v>
      </c>
      <c r="J539" s="29">
        <v>3.8815591160989635</v>
      </c>
      <c r="K539" s="29">
        <v>7.7005124400027816</v>
      </c>
      <c r="L539" s="29">
        <v>4.9667261808148027</v>
      </c>
      <c r="M539" s="29">
        <v>0.18378712871287128</v>
      </c>
      <c r="N539" s="29">
        <v>3.8815591160989635</v>
      </c>
      <c r="O539" s="29">
        <v>1.3188228948826839</v>
      </c>
      <c r="P539" s="29">
        <v>0</v>
      </c>
      <c r="Q539" s="29"/>
      <c r="R539" s="29"/>
      <c r="S539" s="29">
        <v>0.55277395264059692</v>
      </c>
      <c r="T539" s="29"/>
      <c r="U539" s="29">
        <v>1.6448427369158747</v>
      </c>
      <c r="V539" s="29">
        <v>1.4190646230899435</v>
      </c>
      <c r="W539" s="29">
        <v>20.890083389147215</v>
      </c>
      <c r="X539" s="29">
        <v>1.9407795580494818</v>
      </c>
      <c r="Y539" s="29">
        <v>3.8815591160989635</v>
      </c>
      <c r="Z539" s="29">
        <v>10.802583214288783</v>
      </c>
      <c r="AA539" s="29">
        <v>21.24479366194689</v>
      </c>
      <c r="AB539" s="29">
        <f t="shared" si="32"/>
        <v>2.2563876405908516</v>
      </c>
      <c r="AC539" s="29">
        <f t="shared" si="33"/>
        <v>0.99883931137452608</v>
      </c>
    </row>
    <row r="540" spans="1:29" ht="15.75" x14ac:dyDescent="0.25">
      <c r="A540" s="29">
        <v>1853</v>
      </c>
      <c r="B540" s="29"/>
      <c r="C540" s="29">
        <v>3.1779661016949152</v>
      </c>
      <c r="D540" s="29"/>
      <c r="E540" s="29"/>
      <c r="F540" s="29"/>
      <c r="G540" s="29">
        <v>3.1779661016949152</v>
      </c>
      <c r="H540" s="29">
        <v>1.2873153645900761</v>
      </c>
      <c r="I540" s="29">
        <v>0.9855469114418739</v>
      </c>
      <c r="J540" s="29">
        <v>3.8135593220338984</v>
      </c>
      <c r="K540" s="29">
        <v>8.1897749374826336</v>
      </c>
      <c r="L540" s="29">
        <v>5.0639066407335367</v>
      </c>
      <c r="M540" s="29">
        <v>0.2041843220338983</v>
      </c>
      <c r="N540" s="29">
        <v>3.8135593220338984</v>
      </c>
      <c r="O540" s="29">
        <v>1.3680303875472097</v>
      </c>
      <c r="P540" s="29">
        <v>0</v>
      </c>
      <c r="Q540" s="29"/>
      <c r="R540" s="29"/>
      <c r="S540" s="29">
        <v>0.64544086592775418</v>
      </c>
      <c r="T540" s="29"/>
      <c r="U540" s="29">
        <v>1.9138191505341666</v>
      </c>
      <c r="V540" s="29">
        <v>1.3587107529869409</v>
      </c>
      <c r="W540" s="29">
        <v>24.306178790909168</v>
      </c>
      <c r="X540" s="29">
        <v>1.9067796610169492</v>
      </c>
      <c r="Y540" s="29">
        <v>3.8135593220338984</v>
      </c>
      <c r="Z540" s="29">
        <v>10.947137555480197</v>
      </c>
      <c r="AA540" s="29">
        <v>20.592414316622524</v>
      </c>
      <c r="AB540" s="29">
        <f t="shared" si="32"/>
        <v>2.5866282977761608</v>
      </c>
      <c r="AC540" s="29">
        <f t="shared" si="33"/>
        <v>1.1590966506301352</v>
      </c>
    </row>
    <row r="541" spans="1:29" ht="15.75" x14ac:dyDescent="0.25">
      <c r="A541" s="29">
        <v>1854</v>
      </c>
      <c r="B541" s="29"/>
      <c r="C541" s="29">
        <v>3.1779661016949152</v>
      </c>
      <c r="D541" s="29"/>
      <c r="E541" s="29"/>
      <c r="F541" s="29"/>
      <c r="G541" s="29">
        <v>3.1779661016949152</v>
      </c>
      <c r="H541" s="29">
        <v>1.5843704608827831</v>
      </c>
      <c r="I541" s="29">
        <v>1.2278588863608793</v>
      </c>
      <c r="J541" s="29">
        <v>4.1886635176437901</v>
      </c>
      <c r="K541" s="29">
        <v>8.3981661572659068</v>
      </c>
      <c r="L541" s="29">
        <v>5.8599611003056413</v>
      </c>
      <c r="M541" s="29">
        <v>0.22854872881355934</v>
      </c>
      <c r="N541" s="29">
        <v>4.1886635176437901</v>
      </c>
      <c r="O541" s="29">
        <v>1.6462001883510904</v>
      </c>
      <c r="P541" s="29">
        <v>0</v>
      </c>
      <c r="Q541" s="29"/>
      <c r="R541" s="29"/>
      <c r="S541" s="29">
        <v>0.79539177417359619</v>
      </c>
      <c r="T541" s="29"/>
      <c r="U541" s="29">
        <v>3.5058643120224788</v>
      </c>
      <c r="V541" s="29">
        <v>1.8880244512364546</v>
      </c>
      <c r="W541" s="29">
        <v>44.525714334555587</v>
      </c>
      <c r="X541" s="29">
        <v>2.094331758821895</v>
      </c>
      <c r="Y541" s="29">
        <v>4.1886635176437901</v>
      </c>
      <c r="Z541" s="29">
        <v>10.947137555480197</v>
      </c>
      <c r="AA541" s="29">
        <v>20.592414316622524</v>
      </c>
      <c r="AB541" s="29">
        <f t="shared" si="32"/>
        <v>3.8014507092631908</v>
      </c>
      <c r="AC541" s="29">
        <f t="shared" si="33"/>
        <v>1.6160621412526535</v>
      </c>
    </row>
    <row r="542" spans="1:29" ht="15.75" x14ac:dyDescent="0.25">
      <c r="A542" s="29">
        <v>1855</v>
      </c>
      <c r="B542" s="29"/>
      <c r="C542" s="29">
        <v>3.2051282051282053</v>
      </c>
      <c r="D542" s="29"/>
      <c r="E542" s="29"/>
      <c r="F542" s="29"/>
      <c r="G542" s="29">
        <v>3.2051282051282053</v>
      </c>
      <c r="H542" s="29">
        <v>1.3979794681557309</v>
      </c>
      <c r="I542" s="29">
        <v>1.0750660991404783</v>
      </c>
      <c r="J542" s="29">
        <v>4.266498528793611</v>
      </c>
      <c r="K542" s="29">
        <v>8.848255569567046</v>
      </c>
      <c r="L542" s="29">
        <v>5.863808322824716</v>
      </c>
      <c r="M542" s="29">
        <v>0.22355769230769232</v>
      </c>
      <c r="N542" s="29">
        <v>4.266498528793611</v>
      </c>
      <c r="O542" s="29">
        <v>1.452051561020524</v>
      </c>
      <c r="P542" s="29">
        <v>0</v>
      </c>
      <c r="Q542" s="29"/>
      <c r="R542" s="29"/>
      <c r="S542" s="29">
        <v>0.75068325984834638</v>
      </c>
      <c r="T542" s="29"/>
      <c r="U542" s="29">
        <v>3.8582320851784977</v>
      </c>
      <c r="V542" s="29">
        <v>1.8137873055905842</v>
      </c>
      <c r="W542" s="29">
        <v>49.00090943963864</v>
      </c>
      <c r="X542" s="29">
        <v>2.1332492643968055</v>
      </c>
      <c r="Y542" s="29">
        <v>4.266498528793611</v>
      </c>
      <c r="Z542" s="29">
        <v>11.040702833732164</v>
      </c>
      <c r="AA542" s="29">
        <v>20.76841785779024</v>
      </c>
      <c r="AB542" s="29">
        <f t="shared" si="32"/>
        <v>3.8682786281247599</v>
      </c>
      <c r="AC542" s="29">
        <f t="shared" si="33"/>
        <v>1.6033517555344352</v>
      </c>
    </row>
    <row r="543" spans="1:29" ht="15.75" x14ac:dyDescent="0.25">
      <c r="A543" s="29">
        <v>1856</v>
      </c>
      <c r="B543" s="29"/>
      <c r="C543" s="29">
        <v>3.2281205164992826</v>
      </c>
      <c r="D543" s="29"/>
      <c r="E543" s="29"/>
      <c r="F543" s="29"/>
      <c r="G543" s="29">
        <v>3.2281205164992826</v>
      </c>
      <c r="H543" s="29">
        <v>1.4907528923805196</v>
      </c>
      <c r="I543" s="29">
        <v>1.1501069100041006</v>
      </c>
      <c r="J543" s="29">
        <v>4.339440694310511</v>
      </c>
      <c r="K543" s="29">
        <v>9.0810734529717507</v>
      </c>
      <c r="L543" s="29">
        <v>6.0328809652609543</v>
      </c>
      <c r="M543" s="29">
        <v>0.22139526542324245</v>
      </c>
      <c r="N543" s="29">
        <v>4.339440694310511</v>
      </c>
      <c r="O543" s="29">
        <v>1.4337705144868778</v>
      </c>
      <c r="P543" s="29">
        <v>0</v>
      </c>
      <c r="Q543" s="29"/>
      <c r="R543" s="29"/>
      <c r="S543" s="29">
        <v>0.70308838932112483</v>
      </c>
      <c r="T543" s="29"/>
      <c r="U543" s="29">
        <v>3.6081919467081258</v>
      </c>
      <c r="V543" s="29">
        <v>1.4584754333560694</v>
      </c>
      <c r="W543" s="29">
        <v>45.825311416769949</v>
      </c>
      <c r="X543" s="29">
        <v>2.1697203471552555</v>
      </c>
      <c r="Y543" s="29">
        <v>4.339440694310511</v>
      </c>
      <c r="Z543" s="29">
        <v>11.119904432252479</v>
      </c>
      <c r="AA543" s="29">
        <v>20.917402203972379</v>
      </c>
      <c r="AB543" s="29">
        <f t="shared" si="32"/>
        <v>3.8037181942372684</v>
      </c>
      <c r="AC543" s="29">
        <f t="shared" si="33"/>
        <v>1.5564132204151411</v>
      </c>
    </row>
    <row r="544" spans="1:29" ht="15.75" x14ac:dyDescent="0.25">
      <c r="A544" s="29">
        <v>1857</v>
      </c>
      <c r="B544" s="29"/>
      <c r="C544" s="29">
        <v>3.2051282051282053</v>
      </c>
      <c r="D544" s="29"/>
      <c r="E544" s="29"/>
      <c r="F544" s="29"/>
      <c r="G544" s="29">
        <v>3.2051282051282053</v>
      </c>
      <c r="H544" s="29">
        <v>1.3348363320536518</v>
      </c>
      <c r="I544" s="29">
        <v>1.0235593645231467</v>
      </c>
      <c r="J544" s="29">
        <v>4.4136191677175285</v>
      </c>
      <c r="K544" s="29">
        <v>9.0163934426229506</v>
      </c>
      <c r="L544" s="29">
        <v>6.0109289617486343</v>
      </c>
      <c r="M544" s="29">
        <v>0.21287393162393162</v>
      </c>
      <c r="N544" s="29">
        <v>4.4136191677175285</v>
      </c>
      <c r="O544" s="29">
        <v>1.3545175316387679</v>
      </c>
      <c r="P544" s="29">
        <v>0</v>
      </c>
      <c r="Q544" s="29"/>
      <c r="R544" s="29"/>
      <c r="S544" s="29">
        <v>0.61040959961391084</v>
      </c>
      <c r="T544" s="29"/>
      <c r="U544" s="29">
        <v>2.3968126752345804</v>
      </c>
      <c r="V544" s="29">
        <v>1.4859184531315679</v>
      </c>
      <c r="W544" s="29">
        <v>30.440367051562212</v>
      </c>
      <c r="X544" s="29">
        <v>2.2068095838587642</v>
      </c>
      <c r="Y544" s="29">
        <v>4.4136191677175285</v>
      </c>
      <c r="Z544" s="29">
        <v>11.040702833732164</v>
      </c>
      <c r="AA544" s="29">
        <v>20.76841785779024</v>
      </c>
      <c r="AB544" s="29">
        <f t="shared" si="32"/>
        <v>2.9787007621525716</v>
      </c>
      <c r="AC544" s="29">
        <f t="shared" si="33"/>
        <v>1.2500533338845579</v>
      </c>
    </row>
    <row r="545" spans="1:29" ht="15.75" x14ac:dyDescent="0.25">
      <c r="A545" s="29">
        <v>1858</v>
      </c>
      <c r="B545" s="29"/>
      <c r="C545" s="29">
        <v>3.2005689900426741</v>
      </c>
      <c r="D545" s="29"/>
      <c r="E545" s="29"/>
      <c r="F545" s="29"/>
      <c r="G545" s="29">
        <v>3.2005689900426741</v>
      </c>
      <c r="H545" s="29">
        <v>0.98006659855318168</v>
      </c>
      <c r="I545" s="29">
        <v>0.73429482423707515</v>
      </c>
      <c r="J545" s="29">
        <v>4.4073409043210594</v>
      </c>
      <c r="K545" s="29">
        <v>9.0455425226779855</v>
      </c>
      <c r="L545" s="29">
        <v>7.0307581092740712</v>
      </c>
      <c r="M545" s="29">
        <v>0.20937055476529159</v>
      </c>
      <c r="N545" s="29">
        <v>4.4073409043210594</v>
      </c>
      <c r="O545" s="29">
        <v>1.2190826143071563</v>
      </c>
      <c r="P545" s="29">
        <v>0</v>
      </c>
      <c r="Q545" s="29"/>
      <c r="R545" s="29"/>
      <c r="S545" s="29">
        <v>0.47493882819506805</v>
      </c>
      <c r="T545" s="29"/>
      <c r="U545" s="29">
        <v>1.9380212309865785</v>
      </c>
      <c r="V545" s="29">
        <v>1.5068908425250098</v>
      </c>
      <c r="W545" s="29">
        <v>24.613553756001401</v>
      </c>
      <c r="X545" s="29">
        <v>2.2036704521605297</v>
      </c>
      <c r="Y545" s="29">
        <v>4.4073409043210594</v>
      </c>
      <c r="Z545" s="29">
        <v>10.783574401299097</v>
      </c>
      <c r="AA545" s="29">
        <v>20.738875300382283</v>
      </c>
      <c r="AB545" s="29">
        <f t="shared" si="32"/>
        <v>2.4458777473800297</v>
      </c>
      <c r="AC545" s="29">
        <f t="shared" si="33"/>
        <v>0.99428629520368261</v>
      </c>
    </row>
    <row r="546" spans="1:29" ht="15.75" x14ac:dyDescent="0.25">
      <c r="A546" s="29">
        <v>1859</v>
      </c>
      <c r="B546" s="29"/>
      <c r="C546" s="29">
        <v>3.0925666199158486</v>
      </c>
      <c r="D546" s="29"/>
      <c r="E546" s="29"/>
      <c r="F546" s="29"/>
      <c r="G546" s="29">
        <v>3.0925666199158486</v>
      </c>
      <c r="H546" s="29">
        <v>1.0841499186317543</v>
      </c>
      <c r="I546" s="29">
        <v>0.82218341763724134</v>
      </c>
      <c r="J546" s="29">
        <v>4.5524567171728787</v>
      </c>
      <c r="K546" s="29">
        <v>8.9186765686432299</v>
      </c>
      <c r="L546" s="29">
        <v>8.194422090911182</v>
      </c>
      <c r="M546" s="29">
        <v>0.20301542776998596</v>
      </c>
      <c r="N546" s="29">
        <v>4.5524567171728787</v>
      </c>
      <c r="O546" s="29">
        <v>1.2278802221406571</v>
      </c>
      <c r="P546" s="29">
        <v>0</v>
      </c>
      <c r="Q546" s="29"/>
      <c r="R546" s="29"/>
      <c r="S546" s="29">
        <v>0.46611973283371166</v>
      </c>
      <c r="T546" s="29"/>
      <c r="U546" s="29">
        <v>2.6041721195798639</v>
      </c>
      <c r="V546" s="29">
        <v>1.5788747614558665</v>
      </c>
      <c r="W546" s="29">
        <v>33.073905192735737</v>
      </c>
      <c r="X546" s="29">
        <v>2.2762283585864393</v>
      </c>
      <c r="Y546" s="29">
        <v>4.5524567171728787</v>
      </c>
      <c r="Z546" s="29">
        <v>10.473640599348464</v>
      </c>
      <c r="AA546" s="29">
        <v>20.931666005413739</v>
      </c>
      <c r="AB546" s="29">
        <f t="shared" si="32"/>
        <v>2.9471189443675954</v>
      </c>
      <c r="AC546" s="29">
        <f t="shared" si="33"/>
        <v>1.1362093284050727</v>
      </c>
    </row>
    <row r="547" spans="1:29" ht="15.75" x14ac:dyDescent="0.25">
      <c r="A547" s="29">
        <v>1860</v>
      </c>
      <c r="B547" s="29">
        <v>6.93</v>
      </c>
      <c r="C547" s="29">
        <v>3.3846704871060171</v>
      </c>
      <c r="D547" s="29"/>
      <c r="E547" s="29"/>
      <c r="F547" s="29">
        <v>6.93</v>
      </c>
      <c r="G547" s="29">
        <v>3.3846704871060171</v>
      </c>
      <c r="H547" s="29">
        <v>1.1300285850987311</v>
      </c>
      <c r="I547" s="29">
        <v>0.85197596516358676</v>
      </c>
      <c r="J547" s="29">
        <v>4.9039410023956034</v>
      </c>
      <c r="K547" s="29">
        <v>8.8144111982714097</v>
      </c>
      <c r="L547" s="29">
        <v>7.8420780684860727</v>
      </c>
      <c r="M547" s="29">
        <v>0.2202722063037249</v>
      </c>
      <c r="N547" s="29">
        <v>4.9039410023956034</v>
      </c>
      <c r="O547" s="29">
        <v>1.2212022890055034</v>
      </c>
      <c r="P547" s="29">
        <v>0</v>
      </c>
      <c r="Q547" s="29"/>
      <c r="R547" s="29"/>
      <c r="S547" s="29">
        <v>0.49046481823776977</v>
      </c>
      <c r="T547" s="29"/>
      <c r="U547" s="29">
        <v>2.594005626170659</v>
      </c>
      <c r="V547" s="29">
        <v>1.5853257550847857</v>
      </c>
      <c r="W547" s="29">
        <v>32.944787137661528</v>
      </c>
      <c r="X547" s="29">
        <v>2.4519705011978017</v>
      </c>
      <c r="Y547" s="29">
        <v>4.9039410023956034</v>
      </c>
      <c r="Z547" s="29">
        <v>10.536617035182873</v>
      </c>
      <c r="AA547" s="29">
        <v>22.067670698484644</v>
      </c>
      <c r="AB547" s="29">
        <f t="shared" si="32"/>
        <v>3.0072624113478388</v>
      </c>
      <c r="AC547" s="29">
        <f t="shared" si="33"/>
        <v>1.1696980421347469</v>
      </c>
    </row>
    <row r="548" spans="1:29" ht="15.75" x14ac:dyDescent="0.25">
      <c r="A548" s="29">
        <v>1861</v>
      </c>
      <c r="B548" s="29"/>
      <c r="C548" s="29"/>
      <c r="D548" s="29"/>
      <c r="E548" s="29"/>
      <c r="F548" s="29">
        <v>7.6</v>
      </c>
      <c r="G548" s="29">
        <v>4.4000000000000004</v>
      </c>
      <c r="H548" s="29"/>
      <c r="I548" s="29"/>
      <c r="J548" s="29"/>
      <c r="K548" s="29"/>
      <c r="L548" s="29"/>
      <c r="M548" s="29"/>
      <c r="N548" s="29"/>
      <c r="O548" s="29"/>
      <c r="P548" s="29"/>
      <c r="Q548" s="29"/>
      <c r="R548" s="29"/>
      <c r="S548" s="29"/>
      <c r="T548" s="29"/>
      <c r="U548" s="29"/>
      <c r="V548" s="29"/>
      <c r="W548" s="29"/>
      <c r="X548" s="29"/>
      <c r="Y548" s="29"/>
      <c r="Z548" s="29"/>
      <c r="AA548" s="29"/>
      <c r="AB548" s="29"/>
      <c r="AC548" s="29"/>
    </row>
    <row r="549" spans="1:29" ht="15.75" x14ac:dyDescent="0.25">
      <c r="A549" s="29">
        <v>1862</v>
      </c>
      <c r="B549" s="29"/>
      <c r="C549" s="29"/>
      <c r="D549" s="29"/>
      <c r="E549" s="29"/>
      <c r="F549" s="29">
        <v>7.6</v>
      </c>
      <c r="G549" s="29">
        <v>4.4000000000000004</v>
      </c>
      <c r="H549" s="29"/>
      <c r="I549" s="29"/>
      <c r="J549" s="29"/>
      <c r="K549" s="29"/>
      <c r="L549" s="29"/>
      <c r="M549" s="29"/>
      <c r="N549" s="29"/>
      <c r="O549" s="29"/>
      <c r="P549" s="29"/>
      <c r="Q549" s="29"/>
      <c r="R549" s="29"/>
      <c r="S549" s="29"/>
      <c r="T549" s="29"/>
      <c r="U549" s="29"/>
      <c r="V549" s="29"/>
      <c r="W549" s="29"/>
      <c r="X549" s="29"/>
      <c r="Y549" s="29"/>
      <c r="Z549" s="29"/>
      <c r="AA549" s="29"/>
      <c r="AB549" s="29"/>
      <c r="AC549" s="29"/>
    </row>
    <row r="550" spans="1:29" ht="15.75" x14ac:dyDescent="0.25">
      <c r="A550" s="29">
        <v>1863</v>
      </c>
      <c r="B550" s="29"/>
      <c r="C550" s="29"/>
      <c r="D550" s="29"/>
      <c r="E550" s="29"/>
      <c r="F550" s="29">
        <v>7.6</v>
      </c>
      <c r="G550" s="29">
        <v>4.4000000000000004</v>
      </c>
      <c r="H550" s="29"/>
      <c r="I550" s="29"/>
      <c r="J550" s="29"/>
      <c r="K550" s="29"/>
      <c r="L550" s="29"/>
      <c r="M550" s="29"/>
      <c r="N550" s="29"/>
      <c r="O550" s="29"/>
      <c r="P550" s="29"/>
      <c r="Q550" s="29"/>
      <c r="R550" s="29"/>
      <c r="S550" s="29"/>
      <c r="T550" s="29"/>
      <c r="U550" s="29"/>
      <c r="V550" s="29"/>
      <c r="W550" s="29"/>
      <c r="X550" s="29"/>
      <c r="Y550" s="29"/>
      <c r="Z550" s="29"/>
      <c r="AA550" s="29"/>
      <c r="AB550" s="29"/>
      <c r="AC550" s="29"/>
    </row>
    <row r="551" spans="1:29" ht="15.75" x14ac:dyDescent="0.25">
      <c r="A551" s="29">
        <v>1864</v>
      </c>
      <c r="B551" s="29"/>
      <c r="C551" s="29"/>
      <c r="D551" s="29"/>
      <c r="E551" s="29"/>
      <c r="F551" s="29">
        <v>7.6</v>
      </c>
      <c r="G551" s="29">
        <v>4.4000000000000004</v>
      </c>
      <c r="H551" s="29"/>
      <c r="I551" s="29"/>
      <c r="J551" s="29"/>
      <c r="K551" s="29"/>
      <c r="L551" s="29"/>
      <c r="M551" s="29"/>
      <c r="N551" s="29"/>
      <c r="O551" s="29"/>
      <c r="P551" s="29"/>
      <c r="Q551" s="29"/>
      <c r="R551" s="29"/>
      <c r="S551" s="29"/>
      <c r="T551" s="29"/>
      <c r="U551" s="29"/>
      <c r="V551" s="29"/>
      <c r="W551" s="29"/>
      <c r="X551" s="29"/>
      <c r="Y551" s="29"/>
      <c r="Z551" s="29"/>
      <c r="AA551" s="29"/>
      <c r="AB551" s="29"/>
      <c r="AC551" s="29"/>
    </row>
    <row r="552" spans="1:29" ht="15.75" x14ac:dyDescent="0.25">
      <c r="A552" s="29">
        <v>1865</v>
      </c>
      <c r="B552" s="29"/>
      <c r="C552" s="29"/>
      <c r="D552" s="29"/>
      <c r="E552" s="29"/>
      <c r="F552" s="29">
        <v>7.6</v>
      </c>
      <c r="G552" s="29">
        <v>4.4000000000000004</v>
      </c>
      <c r="H552" s="29"/>
      <c r="I552" s="29"/>
      <c r="J552" s="29"/>
      <c r="K552" s="29"/>
      <c r="L552" s="29"/>
      <c r="M552" s="29"/>
      <c r="N552" s="29"/>
      <c r="O552" s="29"/>
      <c r="P552" s="29"/>
      <c r="Q552" s="29"/>
      <c r="R552" s="29"/>
      <c r="S552" s="29"/>
      <c r="T552" s="29"/>
      <c r="U552" s="29"/>
      <c r="V552" s="29"/>
      <c r="W552" s="29"/>
      <c r="X552" s="29"/>
      <c r="Y552" s="29"/>
      <c r="Z552" s="29"/>
      <c r="AA552" s="29"/>
      <c r="AB552" s="29"/>
      <c r="AC552" s="29"/>
    </row>
    <row r="553" spans="1:29" ht="15.75" x14ac:dyDescent="0.25">
      <c r="A553" s="29">
        <v>1866</v>
      </c>
      <c r="B553" s="29"/>
      <c r="C553" s="29"/>
      <c r="D553" s="29"/>
      <c r="E553" s="29"/>
      <c r="F553" s="29">
        <v>7.6</v>
      </c>
      <c r="G553" s="29">
        <v>4.4000000000000004</v>
      </c>
      <c r="H553" s="29"/>
      <c r="I553" s="29"/>
      <c r="J553" s="29"/>
      <c r="K553" s="29"/>
      <c r="L553" s="29"/>
      <c r="M553" s="29"/>
      <c r="N553" s="29"/>
      <c r="O553" s="29"/>
      <c r="P553" s="29"/>
      <c r="Q553" s="29"/>
      <c r="R553" s="29"/>
      <c r="S553" s="29"/>
      <c r="T553" s="29"/>
      <c r="U553" s="29"/>
      <c r="V553" s="29"/>
      <c r="W553" s="29"/>
      <c r="X553" s="29"/>
      <c r="Y553" s="29"/>
      <c r="Z553" s="29"/>
      <c r="AA553" s="29"/>
      <c r="AB553" s="29"/>
      <c r="AC553" s="29"/>
    </row>
    <row r="554" spans="1:29" ht="15.75" x14ac:dyDescent="0.25">
      <c r="A554" s="29">
        <v>1867</v>
      </c>
      <c r="B554" s="29"/>
      <c r="C554" s="29"/>
      <c r="D554" s="29"/>
      <c r="E554" s="29"/>
      <c r="F554" s="29">
        <v>7.6</v>
      </c>
      <c r="G554" s="29">
        <v>4.4000000000000004</v>
      </c>
      <c r="H554" s="29"/>
      <c r="I554" s="29"/>
      <c r="J554" s="29"/>
      <c r="K554" s="29"/>
      <c r="L554" s="29"/>
      <c r="M554" s="29"/>
      <c r="N554" s="29"/>
      <c r="O554" s="29"/>
      <c r="P554" s="29"/>
      <c r="Q554" s="29"/>
      <c r="R554" s="29"/>
      <c r="S554" s="29"/>
      <c r="T554" s="29"/>
      <c r="U554" s="29"/>
      <c r="V554" s="29"/>
      <c r="W554" s="29"/>
      <c r="X554" s="29"/>
      <c r="Y554" s="29"/>
      <c r="Z554" s="29"/>
      <c r="AA554" s="29"/>
      <c r="AB554" s="29"/>
      <c r="AC554" s="29"/>
    </row>
    <row r="555" spans="1:29" ht="15.75" x14ac:dyDescent="0.25">
      <c r="A555" s="29">
        <v>1868</v>
      </c>
      <c r="B555" s="29"/>
      <c r="C555" s="29"/>
      <c r="D555" s="29"/>
      <c r="E555" s="29"/>
      <c r="F555" s="29">
        <v>7.6</v>
      </c>
      <c r="G555" s="29">
        <v>4.4000000000000004</v>
      </c>
      <c r="H555" s="29"/>
      <c r="I555" s="29"/>
      <c r="J555" s="29"/>
      <c r="K555" s="29"/>
      <c r="L555" s="29"/>
      <c r="M555" s="29"/>
      <c r="N555" s="29"/>
      <c r="O555" s="29"/>
      <c r="P555" s="29"/>
      <c r="Q555" s="29"/>
      <c r="R555" s="29"/>
      <c r="S555" s="29"/>
      <c r="T555" s="29"/>
      <c r="U555" s="29"/>
      <c r="V555" s="29"/>
      <c r="W555" s="29"/>
      <c r="X555" s="29"/>
      <c r="Y555" s="29"/>
      <c r="Z555" s="29"/>
      <c r="AA555" s="29"/>
      <c r="AB555" s="29"/>
      <c r="AC555" s="29"/>
    </row>
    <row r="556" spans="1:29" ht="15.75" x14ac:dyDescent="0.25">
      <c r="A556" s="29">
        <v>1869</v>
      </c>
      <c r="B556" s="29"/>
      <c r="C556" s="29"/>
      <c r="D556" s="29"/>
      <c r="E556" s="29"/>
      <c r="F556" s="29">
        <v>7.6</v>
      </c>
      <c r="G556" s="29">
        <v>4.4000000000000004</v>
      </c>
      <c r="H556" s="29"/>
      <c r="I556" s="29"/>
      <c r="J556" s="29"/>
      <c r="K556" s="29"/>
      <c r="L556" s="29"/>
      <c r="M556" s="29"/>
      <c r="N556" s="29"/>
      <c r="O556" s="29"/>
      <c r="P556" s="29"/>
      <c r="Q556" s="29"/>
      <c r="R556" s="29"/>
      <c r="S556" s="29"/>
      <c r="T556" s="29"/>
      <c r="U556" s="29"/>
      <c r="V556" s="29"/>
      <c r="W556" s="29"/>
      <c r="X556" s="29"/>
      <c r="Y556" s="29"/>
      <c r="Z556" s="29"/>
      <c r="AA556" s="29"/>
      <c r="AB556" s="29"/>
      <c r="AC556" s="29"/>
    </row>
    <row r="557" spans="1:29" ht="15.75" x14ac:dyDescent="0.25">
      <c r="A557" s="29">
        <v>1870</v>
      </c>
      <c r="B557" s="29">
        <v>8.1</v>
      </c>
      <c r="C557" s="29"/>
      <c r="D557" s="29"/>
      <c r="E557" s="29"/>
      <c r="F557" s="29">
        <v>8.1</v>
      </c>
      <c r="G557" s="29">
        <v>5.4</v>
      </c>
      <c r="H557" s="29"/>
      <c r="I557" s="29"/>
      <c r="J557" s="29"/>
      <c r="K557" s="29"/>
      <c r="L557" s="29"/>
      <c r="M557" s="29"/>
      <c r="N557" s="29"/>
      <c r="O557" s="29"/>
      <c r="P557" s="29"/>
      <c r="Q557" s="29"/>
      <c r="R557" s="29"/>
      <c r="S557" s="29"/>
      <c r="T557" s="29"/>
      <c r="U557" s="29"/>
      <c r="V557" s="29"/>
      <c r="W557" s="29"/>
      <c r="X557" s="29"/>
      <c r="Y557" s="29"/>
      <c r="Z557" s="29"/>
      <c r="AA557" s="29"/>
      <c r="AB557" s="29"/>
      <c r="AC557" s="29"/>
    </row>
    <row r="558" spans="1:29" ht="15.75" x14ac:dyDescent="0.25">
      <c r="A558" s="29">
        <v>1871</v>
      </c>
      <c r="B558" s="29"/>
      <c r="C558" s="29"/>
      <c r="D558" s="29"/>
      <c r="E558" s="29"/>
      <c r="F558" s="29">
        <v>8.8000000000000007</v>
      </c>
      <c r="G558" s="29">
        <v>5.9</v>
      </c>
      <c r="H558" s="29"/>
      <c r="I558" s="29"/>
      <c r="J558" s="29"/>
      <c r="K558" s="29"/>
      <c r="L558" s="29"/>
      <c r="M558" s="29"/>
      <c r="N558" s="29"/>
      <c r="O558" s="29"/>
      <c r="P558" s="29"/>
      <c r="Q558" s="29"/>
      <c r="R558" s="29"/>
      <c r="S558" s="29"/>
      <c r="T558" s="29"/>
      <c r="U558" s="29"/>
      <c r="V558" s="29"/>
      <c r="W558" s="29"/>
      <c r="X558" s="29"/>
      <c r="Y558" s="29"/>
      <c r="Z558" s="29"/>
      <c r="AA558" s="29"/>
      <c r="AB558" s="29"/>
      <c r="AC558" s="29"/>
    </row>
    <row r="559" spans="1:29" ht="15.75" x14ac:dyDescent="0.25">
      <c r="A559" s="29">
        <v>1872</v>
      </c>
      <c r="B559" s="29"/>
      <c r="C559" s="29"/>
      <c r="D559" s="29"/>
      <c r="E559" s="29"/>
      <c r="F559" s="29">
        <v>8.8000000000000007</v>
      </c>
      <c r="G559" s="29">
        <v>5.9</v>
      </c>
      <c r="H559" s="29"/>
      <c r="I559" s="29"/>
      <c r="J559" s="29"/>
      <c r="K559" s="29"/>
      <c r="L559" s="29"/>
      <c r="M559" s="29"/>
      <c r="N559" s="29"/>
      <c r="O559" s="29"/>
      <c r="P559" s="29"/>
      <c r="Q559" s="29"/>
      <c r="R559" s="29"/>
      <c r="S559" s="29"/>
      <c r="T559" s="29"/>
      <c r="U559" s="29"/>
      <c r="V559" s="29"/>
      <c r="W559" s="29"/>
      <c r="X559" s="29"/>
      <c r="Y559" s="29"/>
      <c r="Z559" s="29"/>
      <c r="AA559" s="29"/>
      <c r="AB559" s="29"/>
      <c r="AC559" s="29"/>
    </row>
    <row r="560" spans="1:29" ht="15.75" x14ac:dyDescent="0.25">
      <c r="A560" s="29">
        <v>1873</v>
      </c>
      <c r="B560" s="29"/>
      <c r="C560" s="29"/>
      <c r="D560" s="29"/>
      <c r="E560" s="29"/>
      <c r="F560" s="29">
        <v>8.8000000000000007</v>
      </c>
      <c r="G560" s="29">
        <v>5.9</v>
      </c>
      <c r="H560" s="29"/>
      <c r="I560" s="29"/>
      <c r="J560" s="29"/>
      <c r="K560" s="29"/>
      <c r="L560" s="29"/>
      <c r="M560" s="29"/>
      <c r="N560" s="29"/>
      <c r="O560" s="29"/>
      <c r="P560" s="29"/>
      <c r="Q560" s="29"/>
      <c r="R560" s="29"/>
      <c r="S560" s="29"/>
      <c r="T560" s="29"/>
      <c r="U560" s="29"/>
      <c r="V560" s="29"/>
      <c r="W560" s="29"/>
      <c r="X560" s="29"/>
      <c r="Y560" s="29"/>
      <c r="Z560" s="29"/>
      <c r="AA560" s="29"/>
      <c r="AB560" s="29"/>
      <c r="AC560" s="29"/>
    </row>
    <row r="561" spans="1:29" ht="15.75" x14ac:dyDescent="0.25">
      <c r="A561" s="29">
        <v>1874</v>
      </c>
      <c r="B561" s="29"/>
      <c r="C561" s="29"/>
      <c r="D561" s="29"/>
      <c r="E561" s="29"/>
      <c r="F561" s="29">
        <v>8.8000000000000007</v>
      </c>
      <c r="G561" s="29">
        <v>5.9</v>
      </c>
      <c r="H561" s="29"/>
      <c r="I561" s="29"/>
      <c r="J561" s="29"/>
      <c r="K561" s="29"/>
      <c r="L561" s="29"/>
      <c r="M561" s="29"/>
      <c r="N561" s="29"/>
      <c r="O561" s="29"/>
      <c r="P561" s="29"/>
      <c r="Q561" s="29"/>
      <c r="R561" s="29"/>
      <c r="S561" s="29"/>
      <c r="T561" s="29"/>
      <c r="U561" s="29"/>
      <c r="V561" s="29"/>
      <c r="W561" s="29"/>
      <c r="X561" s="29"/>
      <c r="Y561" s="29"/>
      <c r="Z561" s="29"/>
      <c r="AA561" s="29"/>
      <c r="AB561" s="29"/>
      <c r="AC561" s="29"/>
    </row>
    <row r="562" spans="1:29" ht="15.75" x14ac:dyDescent="0.25">
      <c r="A562" s="29">
        <v>1875</v>
      </c>
      <c r="B562" s="29"/>
      <c r="C562" s="29"/>
      <c r="D562" s="29"/>
      <c r="E562" s="29"/>
      <c r="F562" s="29">
        <v>8.8000000000000007</v>
      </c>
      <c r="G562" s="29">
        <v>5.9</v>
      </c>
      <c r="H562" s="29"/>
      <c r="I562" s="29"/>
      <c r="J562" s="29"/>
      <c r="K562" s="29"/>
      <c r="L562" s="29"/>
      <c r="M562" s="29"/>
      <c r="N562" s="29"/>
      <c r="O562" s="29"/>
      <c r="P562" s="29"/>
      <c r="Q562" s="29"/>
      <c r="R562" s="29"/>
      <c r="S562" s="29"/>
      <c r="T562" s="29"/>
      <c r="U562" s="29"/>
      <c r="V562" s="29"/>
      <c r="W562" s="29"/>
      <c r="X562" s="29"/>
      <c r="Y562" s="29"/>
      <c r="Z562" s="29"/>
      <c r="AA562" s="29"/>
      <c r="AB562" s="29"/>
      <c r="AC562" s="29"/>
    </row>
    <row r="563" spans="1:29" ht="15.75" x14ac:dyDescent="0.25">
      <c r="A563" s="29">
        <v>1876</v>
      </c>
      <c r="B563" s="29"/>
      <c r="C563" s="29"/>
      <c r="D563" s="29"/>
      <c r="E563" s="29"/>
      <c r="F563" s="29">
        <v>8.8000000000000007</v>
      </c>
      <c r="G563" s="29">
        <v>5.9</v>
      </c>
      <c r="H563" s="29"/>
      <c r="I563" s="29"/>
      <c r="J563" s="29"/>
      <c r="K563" s="29"/>
      <c r="L563" s="29"/>
      <c r="M563" s="29"/>
      <c r="N563" s="29"/>
      <c r="O563" s="29"/>
      <c r="P563" s="29"/>
      <c r="Q563" s="29"/>
      <c r="R563" s="29"/>
      <c r="S563" s="29"/>
      <c r="T563" s="29"/>
      <c r="U563" s="29"/>
      <c r="V563" s="29"/>
      <c r="W563" s="29"/>
      <c r="X563" s="29"/>
      <c r="Y563" s="29"/>
      <c r="Z563" s="29"/>
      <c r="AA563" s="29"/>
      <c r="AB563" s="29"/>
      <c r="AC563" s="29"/>
    </row>
    <row r="564" spans="1:29" ht="15.75" x14ac:dyDescent="0.25">
      <c r="A564" s="29">
        <v>1877</v>
      </c>
      <c r="B564" s="29"/>
      <c r="C564" s="29"/>
      <c r="D564" s="29"/>
      <c r="E564" s="29"/>
      <c r="F564" s="29">
        <v>8.8000000000000007</v>
      </c>
      <c r="G564" s="29">
        <v>5.9</v>
      </c>
      <c r="H564" s="29"/>
      <c r="I564" s="29"/>
      <c r="J564" s="29"/>
      <c r="K564" s="29"/>
      <c r="L564" s="29"/>
      <c r="M564" s="29"/>
      <c r="N564" s="29"/>
      <c r="O564" s="29"/>
      <c r="P564" s="29"/>
      <c r="Q564" s="29"/>
      <c r="R564" s="29"/>
      <c r="S564" s="29"/>
      <c r="T564" s="29"/>
      <c r="U564" s="29"/>
      <c r="V564" s="29"/>
      <c r="W564" s="29"/>
      <c r="X564" s="29"/>
      <c r="Y564" s="29"/>
      <c r="Z564" s="29"/>
      <c r="AA564" s="29"/>
      <c r="AB564" s="29"/>
      <c r="AC564" s="29"/>
    </row>
    <row r="565" spans="1:29" ht="15.75" x14ac:dyDescent="0.25">
      <c r="A565" s="29">
        <v>1878</v>
      </c>
      <c r="B565" s="29"/>
      <c r="C565" s="29"/>
      <c r="D565" s="29"/>
      <c r="E565" s="29"/>
      <c r="F565" s="29">
        <v>8.8000000000000007</v>
      </c>
      <c r="G565" s="29">
        <v>5.9</v>
      </c>
      <c r="H565" s="29"/>
      <c r="I565" s="29"/>
      <c r="J565" s="29"/>
      <c r="K565" s="29"/>
      <c r="L565" s="29"/>
      <c r="M565" s="29"/>
      <c r="N565" s="29"/>
      <c r="O565" s="29"/>
      <c r="P565" s="29"/>
      <c r="Q565" s="29"/>
      <c r="R565" s="29"/>
      <c r="S565" s="29"/>
      <c r="T565" s="29"/>
      <c r="U565" s="29"/>
      <c r="V565" s="29"/>
      <c r="W565" s="29"/>
      <c r="X565" s="29"/>
      <c r="Y565" s="29"/>
      <c r="Z565" s="29"/>
      <c r="AA565" s="29"/>
      <c r="AB565" s="29"/>
      <c r="AC565" s="29"/>
    </row>
    <row r="566" spans="1:29" ht="15.75" x14ac:dyDescent="0.25">
      <c r="A566" s="29">
        <v>1879</v>
      </c>
      <c r="B566" s="29"/>
      <c r="C566" s="29"/>
      <c r="D566" s="29"/>
      <c r="E566" s="29"/>
      <c r="F566" s="29">
        <v>8.8000000000000007</v>
      </c>
      <c r="G566" s="29">
        <v>5.9</v>
      </c>
      <c r="H566" s="29"/>
      <c r="I566" s="29"/>
      <c r="J566" s="29"/>
      <c r="K566" s="29"/>
      <c r="L566" s="29"/>
      <c r="M566" s="29"/>
      <c r="N566" s="29"/>
      <c r="O566" s="29"/>
      <c r="P566" s="29"/>
      <c r="Q566" s="29"/>
      <c r="R566" s="29"/>
      <c r="S566" s="29"/>
      <c r="T566" s="29"/>
      <c r="U566" s="29"/>
      <c r="V566" s="29"/>
      <c r="W566" s="29"/>
      <c r="X566" s="29"/>
      <c r="Y566" s="29"/>
      <c r="Z566" s="29"/>
      <c r="AA566" s="29"/>
      <c r="AB566" s="29"/>
      <c r="AC566" s="29"/>
    </row>
    <row r="567" spans="1:29" ht="15.75" x14ac:dyDescent="0.25">
      <c r="A567" s="29">
        <v>1880</v>
      </c>
      <c r="B567" s="29">
        <v>9.4286812572075043</v>
      </c>
      <c r="C567" s="29"/>
      <c r="D567" s="29"/>
      <c r="E567" s="29"/>
      <c r="F567" s="29">
        <v>9.4286812572075043</v>
      </c>
      <c r="G567" s="29">
        <v>6.2857875048050023</v>
      </c>
      <c r="H567" s="29"/>
      <c r="I567" s="29"/>
      <c r="J567" s="29"/>
      <c r="K567" s="29"/>
      <c r="L567" s="29"/>
      <c r="M567" s="29"/>
      <c r="N567" s="29"/>
      <c r="O567" s="29"/>
      <c r="P567" s="29"/>
      <c r="Q567" s="29"/>
      <c r="R567" s="29"/>
      <c r="S567" s="29"/>
      <c r="T567" s="29"/>
      <c r="U567" s="29"/>
      <c r="V567" s="29"/>
      <c r="W567" s="29"/>
      <c r="X567" s="29"/>
      <c r="Y567" s="29"/>
      <c r="Z567" s="29"/>
      <c r="AA567" s="29"/>
      <c r="AB567" s="29"/>
      <c r="AC567" s="29"/>
    </row>
    <row r="568" spans="1:29" ht="15.75" x14ac:dyDescent="0.25">
      <c r="A568" s="29">
        <v>1881</v>
      </c>
      <c r="B568" s="29"/>
      <c r="C568" s="29"/>
      <c r="D568" s="29"/>
      <c r="E568" s="29"/>
      <c r="F568" s="29">
        <v>10.4</v>
      </c>
      <c r="G568" s="29">
        <v>8.1999999999999993</v>
      </c>
      <c r="H568" s="29"/>
      <c r="I568" s="29"/>
      <c r="J568" s="29"/>
      <c r="K568" s="29"/>
      <c r="L568" s="29"/>
      <c r="M568" s="29"/>
      <c r="N568" s="29"/>
      <c r="O568" s="29"/>
      <c r="P568" s="29"/>
      <c r="Q568" s="29"/>
      <c r="R568" s="29"/>
      <c r="S568" s="29"/>
      <c r="T568" s="29"/>
      <c r="U568" s="29"/>
      <c r="V568" s="29"/>
      <c r="W568" s="29"/>
      <c r="X568" s="29"/>
      <c r="Y568" s="29"/>
      <c r="Z568" s="29"/>
      <c r="AA568" s="29"/>
      <c r="AB568" s="29"/>
      <c r="AC568" s="29"/>
    </row>
    <row r="569" spans="1:29" ht="15.75" x14ac:dyDescent="0.25">
      <c r="A569" s="29">
        <v>1882</v>
      </c>
      <c r="B569" s="29"/>
      <c r="C569" s="29"/>
      <c r="D569" s="29"/>
      <c r="E569" s="29"/>
      <c r="F569" s="29">
        <v>10.4</v>
      </c>
      <c r="G569" s="29">
        <v>8.1999999999999993</v>
      </c>
      <c r="H569" s="29"/>
      <c r="I569" s="29"/>
      <c r="J569" s="29"/>
      <c r="K569" s="29"/>
      <c r="L569" s="29"/>
      <c r="M569" s="29"/>
      <c r="N569" s="29"/>
      <c r="O569" s="29"/>
      <c r="P569" s="29"/>
      <c r="Q569" s="29"/>
      <c r="R569" s="29"/>
      <c r="S569" s="29"/>
      <c r="T569" s="29"/>
      <c r="U569" s="29"/>
      <c r="V569" s="29"/>
      <c r="W569" s="29"/>
      <c r="X569" s="29"/>
      <c r="Y569" s="29"/>
      <c r="Z569" s="29"/>
      <c r="AA569" s="29"/>
      <c r="AB569" s="29"/>
      <c r="AC569" s="29"/>
    </row>
    <row r="570" spans="1:29" ht="15.75" x14ac:dyDescent="0.25">
      <c r="A570" s="29">
        <v>1883</v>
      </c>
      <c r="B570" s="29"/>
      <c r="C570" s="29"/>
      <c r="D570" s="29"/>
      <c r="E570" s="29"/>
      <c r="F570" s="29">
        <v>10.4</v>
      </c>
      <c r="G570" s="29">
        <v>8.1999999999999993</v>
      </c>
      <c r="H570" s="29"/>
      <c r="I570" s="29"/>
      <c r="J570" s="29"/>
      <c r="K570" s="29"/>
      <c r="L570" s="29"/>
      <c r="M570" s="29"/>
      <c r="N570" s="29"/>
      <c r="O570" s="29"/>
      <c r="P570" s="29"/>
      <c r="Q570" s="29"/>
      <c r="R570" s="29"/>
      <c r="S570" s="29"/>
      <c r="T570" s="29"/>
      <c r="U570" s="29"/>
      <c r="V570" s="29"/>
      <c r="W570" s="29"/>
      <c r="X570" s="29"/>
      <c r="Y570" s="29"/>
      <c r="Z570" s="29"/>
      <c r="AA570" s="29"/>
      <c r="AB570" s="29"/>
      <c r="AC570" s="29"/>
    </row>
    <row r="571" spans="1:29" ht="15.75" x14ac:dyDescent="0.25">
      <c r="A571" s="29">
        <v>1884</v>
      </c>
      <c r="B571" s="29"/>
      <c r="C571" s="29"/>
      <c r="D571" s="29"/>
      <c r="E571" s="29"/>
      <c r="F571" s="29">
        <v>10.4</v>
      </c>
      <c r="G571" s="29">
        <v>8.1999999999999993</v>
      </c>
      <c r="H571" s="29"/>
      <c r="I571" s="29"/>
      <c r="J571" s="29"/>
      <c r="K571" s="29"/>
      <c r="L571" s="29"/>
      <c r="M571" s="29"/>
      <c r="N571" s="29"/>
      <c r="O571" s="29"/>
      <c r="P571" s="29"/>
      <c r="Q571" s="29"/>
      <c r="R571" s="29"/>
      <c r="S571" s="29"/>
      <c r="T571" s="29"/>
      <c r="U571" s="29"/>
      <c r="V571" s="29"/>
      <c r="W571" s="29"/>
      <c r="X571" s="29"/>
      <c r="Y571" s="29"/>
      <c r="Z571" s="29"/>
      <c r="AA571" s="29"/>
      <c r="AB571" s="29"/>
      <c r="AC571" s="29"/>
    </row>
    <row r="572" spans="1:29" ht="15.75" x14ac:dyDescent="0.25">
      <c r="A572" s="29">
        <v>1885</v>
      </c>
      <c r="B572" s="29"/>
      <c r="C572" s="29"/>
      <c r="D572" s="29"/>
      <c r="E572" s="29"/>
      <c r="F572" s="29">
        <v>10.4</v>
      </c>
      <c r="G572" s="29">
        <v>8.1999999999999993</v>
      </c>
      <c r="H572" s="29"/>
      <c r="I572" s="29"/>
      <c r="J572" s="29"/>
      <c r="K572" s="29"/>
      <c r="L572" s="29"/>
      <c r="M572" s="29"/>
      <c r="N572" s="29"/>
      <c r="O572" s="29"/>
      <c r="P572" s="29"/>
      <c r="Q572" s="29"/>
      <c r="R572" s="29"/>
      <c r="S572" s="29"/>
      <c r="T572" s="29"/>
      <c r="U572" s="29"/>
      <c r="V572" s="29"/>
      <c r="W572" s="29"/>
      <c r="X572" s="29"/>
      <c r="Y572" s="29"/>
      <c r="Z572" s="29"/>
      <c r="AA572" s="29"/>
      <c r="AB572" s="29"/>
      <c r="AC572" s="29"/>
    </row>
    <row r="573" spans="1:29" ht="15.75" x14ac:dyDescent="0.25">
      <c r="A573" s="29">
        <v>1886</v>
      </c>
      <c r="B573" s="29"/>
      <c r="C573" s="29"/>
      <c r="D573" s="29"/>
      <c r="E573" s="29"/>
      <c r="F573" s="29">
        <v>10.4</v>
      </c>
      <c r="G573" s="29">
        <v>8.1999999999999993</v>
      </c>
      <c r="H573" s="29"/>
      <c r="I573" s="29"/>
      <c r="J573" s="29"/>
      <c r="K573" s="29"/>
      <c r="L573" s="29"/>
      <c r="M573" s="29"/>
      <c r="N573" s="29"/>
      <c r="O573" s="29"/>
      <c r="P573" s="29"/>
      <c r="Q573" s="29"/>
      <c r="R573" s="29"/>
      <c r="S573" s="29"/>
      <c r="T573" s="29"/>
      <c r="U573" s="29"/>
      <c r="V573" s="29"/>
      <c r="W573" s="29"/>
      <c r="X573" s="29"/>
      <c r="Y573" s="29"/>
      <c r="Z573" s="29"/>
      <c r="AA573" s="29"/>
      <c r="AB573" s="29"/>
      <c r="AC573" s="29"/>
    </row>
    <row r="574" spans="1:29" ht="15.75" x14ac:dyDescent="0.25">
      <c r="A574" s="29">
        <v>1887</v>
      </c>
      <c r="B574" s="29"/>
      <c r="C574" s="29"/>
      <c r="D574" s="29"/>
      <c r="E574" s="29"/>
      <c r="F574" s="29">
        <v>10.4</v>
      </c>
      <c r="G574" s="29">
        <v>8.1999999999999993</v>
      </c>
      <c r="H574" s="29"/>
      <c r="I574" s="29"/>
      <c r="J574" s="29"/>
      <c r="K574" s="29"/>
      <c r="L574" s="29"/>
      <c r="M574" s="29"/>
      <c r="N574" s="29"/>
      <c r="O574" s="29"/>
      <c r="P574" s="29"/>
      <c r="Q574" s="29"/>
      <c r="R574" s="29"/>
      <c r="S574" s="29"/>
      <c r="T574" s="29"/>
      <c r="U574" s="29"/>
      <c r="V574" s="29"/>
      <c r="W574" s="29"/>
      <c r="X574" s="29"/>
      <c r="Y574" s="29"/>
      <c r="Z574" s="29"/>
      <c r="AA574" s="29"/>
      <c r="AB574" s="29"/>
      <c r="AC574" s="29"/>
    </row>
    <row r="575" spans="1:29" ht="15.75" x14ac:dyDescent="0.25">
      <c r="A575" s="29">
        <v>1888</v>
      </c>
      <c r="B575" s="29"/>
      <c r="C575" s="29"/>
      <c r="D575" s="29"/>
      <c r="E575" s="29"/>
      <c r="F575" s="29">
        <v>10.4</v>
      </c>
      <c r="G575" s="29">
        <v>8.1999999999999993</v>
      </c>
      <c r="H575" s="29"/>
      <c r="I575" s="29"/>
      <c r="J575" s="29"/>
      <c r="K575" s="29"/>
      <c r="L575" s="29"/>
      <c r="M575" s="29"/>
      <c r="N575" s="29"/>
      <c r="O575" s="29"/>
      <c r="P575" s="29"/>
      <c r="Q575" s="29"/>
      <c r="R575" s="29"/>
      <c r="S575" s="29"/>
      <c r="T575" s="29"/>
      <c r="U575" s="29"/>
      <c r="V575" s="29"/>
      <c r="W575" s="29"/>
      <c r="X575" s="29"/>
      <c r="Y575" s="29"/>
      <c r="Z575" s="29"/>
      <c r="AA575" s="29"/>
      <c r="AB575" s="29"/>
      <c r="AC575" s="29"/>
    </row>
    <row r="576" spans="1:29" ht="15.75" x14ac:dyDescent="0.25">
      <c r="A576" s="29">
        <v>1889</v>
      </c>
      <c r="B576" s="29"/>
      <c r="C576" s="29"/>
      <c r="D576" s="29"/>
      <c r="E576" s="29"/>
      <c r="F576" s="29">
        <v>10.4</v>
      </c>
      <c r="G576" s="29">
        <v>8.1999999999999993</v>
      </c>
      <c r="H576" s="29"/>
      <c r="I576" s="29"/>
      <c r="J576" s="29"/>
      <c r="K576" s="29"/>
      <c r="L576" s="29"/>
      <c r="M576" s="29"/>
      <c r="N576" s="29"/>
      <c r="O576" s="29"/>
      <c r="P576" s="29"/>
      <c r="Q576" s="29"/>
      <c r="R576" s="29"/>
      <c r="S576" s="29"/>
      <c r="T576" s="29"/>
      <c r="U576" s="29"/>
      <c r="V576" s="29"/>
      <c r="W576" s="29"/>
      <c r="X576" s="29"/>
      <c r="Y576" s="29"/>
      <c r="Z576" s="29"/>
      <c r="AA576" s="29"/>
      <c r="AB576" s="29"/>
      <c r="AC576" s="29"/>
    </row>
    <row r="577" spans="1:29" ht="15.75" x14ac:dyDescent="0.25">
      <c r="A577" s="29">
        <v>1890</v>
      </c>
      <c r="B577" s="29">
        <v>11.463608974731637</v>
      </c>
      <c r="C577" s="29"/>
      <c r="D577" s="29"/>
      <c r="E577" s="29"/>
      <c r="F577" s="29">
        <v>11.463608974731637</v>
      </c>
      <c r="G577" s="29">
        <v>10.317248077258473</v>
      </c>
      <c r="H577" s="29"/>
      <c r="I577" s="29"/>
      <c r="J577" s="29"/>
      <c r="K577" s="29"/>
      <c r="L577" s="29"/>
      <c r="M577" s="29"/>
      <c r="N577" s="29"/>
      <c r="O577" s="29"/>
      <c r="P577" s="29"/>
      <c r="Q577" s="29"/>
      <c r="R577" s="29"/>
      <c r="S577" s="29"/>
      <c r="T577" s="29"/>
      <c r="U577" s="29"/>
      <c r="V577" s="29"/>
      <c r="W577" s="29"/>
      <c r="X577" s="29"/>
      <c r="Y577" s="29"/>
      <c r="Z577" s="29"/>
      <c r="AA577" s="29"/>
      <c r="AB577" s="29"/>
      <c r="AC577" s="29"/>
    </row>
    <row r="578" spans="1:29" ht="15.75" x14ac:dyDescent="0.25">
      <c r="A578" s="29">
        <v>1891</v>
      </c>
      <c r="B578" s="29"/>
      <c r="C578" s="29"/>
      <c r="D578" s="29"/>
      <c r="E578" s="29"/>
      <c r="F578" s="29">
        <v>17</v>
      </c>
      <c r="G578" s="29">
        <v>15.8</v>
      </c>
      <c r="H578" s="29"/>
      <c r="I578" s="29"/>
      <c r="J578" s="29"/>
      <c r="K578" s="29"/>
      <c r="L578" s="29"/>
      <c r="M578" s="29"/>
      <c r="N578" s="29"/>
      <c r="O578" s="29"/>
      <c r="P578" s="29"/>
      <c r="Q578" s="29"/>
      <c r="R578" s="29"/>
      <c r="S578" s="29"/>
      <c r="T578" s="29"/>
      <c r="U578" s="29"/>
      <c r="V578" s="29"/>
      <c r="W578" s="29"/>
      <c r="X578" s="29"/>
      <c r="Y578" s="29"/>
      <c r="Z578" s="29"/>
      <c r="AA578" s="29"/>
      <c r="AB578" s="29"/>
      <c r="AC578" s="29"/>
    </row>
    <row r="579" spans="1:29" ht="15.75" x14ac:dyDescent="0.25">
      <c r="A579" s="29">
        <v>1892</v>
      </c>
      <c r="B579" s="29"/>
      <c r="C579" s="29"/>
      <c r="D579" s="29"/>
      <c r="E579" s="29"/>
      <c r="F579" s="29">
        <v>17</v>
      </c>
      <c r="G579" s="29">
        <v>15.8</v>
      </c>
      <c r="H579" s="29"/>
      <c r="I579" s="29"/>
      <c r="J579" s="29"/>
      <c r="K579" s="29"/>
      <c r="L579" s="29"/>
      <c r="M579" s="29"/>
      <c r="N579" s="29"/>
      <c r="O579" s="29"/>
      <c r="P579" s="29"/>
      <c r="Q579" s="29"/>
      <c r="R579" s="29"/>
      <c r="S579" s="29"/>
      <c r="T579" s="29"/>
      <c r="U579" s="29"/>
      <c r="V579" s="29"/>
      <c r="W579" s="29"/>
      <c r="X579" s="29"/>
      <c r="Y579" s="29"/>
      <c r="Z579" s="29"/>
      <c r="AA579" s="29"/>
      <c r="AB579" s="29"/>
      <c r="AC579" s="29"/>
    </row>
    <row r="580" spans="1:29" ht="15.75" x14ac:dyDescent="0.25">
      <c r="A580" s="29">
        <v>1893</v>
      </c>
      <c r="B580" s="29"/>
      <c r="C580" s="29"/>
      <c r="D580" s="29"/>
      <c r="E580" s="29"/>
      <c r="F580" s="29">
        <v>17</v>
      </c>
      <c r="G580" s="29">
        <v>15.8</v>
      </c>
      <c r="H580" s="29"/>
      <c r="I580" s="29"/>
      <c r="J580" s="29"/>
      <c r="K580" s="29"/>
      <c r="L580" s="29"/>
      <c r="M580" s="29"/>
      <c r="N580" s="29"/>
      <c r="O580" s="29"/>
      <c r="P580" s="29"/>
      <c r="Q580" s="29"/>
      <c r="R580" s="29"/>
      <c r="S580" s="29"/>
      <c r="T580" s="29"/>
      <c r="U580" s="29"/>
      <c r="V580" s="29"/>
      <c r="W580" s="29"/>
      <c r="X580" s="29"/>
      <c r="Y580" s="29"/>
      <c r="Z580" s="29"/>
      <c r="AA580" s="29"/>
      <c r="AB580" s="29"/>
      <c r="AC580" s="29"/>
    </row>
    <row r="581" spans="1:29" ht="15.75" x14ac:dyDescent="0.25">
      <c r="A581" s="29">
        <v>1894</v>
      </c>
      <c r="B581" s="29"/>
      <c r="C581" s="29"/>
      <c r="D581" s="29"/>
      <c r="E581" s="29"/>
      <c r="F581" s="29">
        <v>17</v>
      </c>
      <c r="G581" s="29">
        <v>15.8</v>
      </c>
      <c r="H581" s="29"/>
      <c r="I581" s="29"/>
      <c r="J581" s="29"/>
      <c r="K581" s="29"/>
      <c r="L581" s="29"/>
      <c r="M581" s="29"/>
      <c r="N581" s="29"/>
      <c r="O581" s="29"/>
      <c r="P581" s="29"/>
      <c r="Q581" s="29"/>
      <c r="R581" s="29"/>
      <c r="S581" s="29"/>
      <c r="T581" s="29"/>
      <c r="U581" s="29"/>
      <c r="V581" s="29"/>
      <c r="W581" s="29"/>
      <c r="X581" s="29"/>
      <c r="Y581" s="29"/>
      <c r="Z581" s="29"/>
      <c r="AA581" s="29"/>
      <c r="AB581" s="29"/>
      <c r="AC581" s="29"/>
    </row>
    <row r="582" spans="1:29" ht="15.75" x14ac:dyDescent="0.25">
      <c r="A582" s="29">
        <v>1895</v>
      </c>
      <c r="B582" s="29"/>
      <c r="C582" s="29"/>
      <c r="D582" s="29"/>
      <c r="E582" s="29"/>
      <c r="F582" s="29">
        <v>17</v>
      </c>
      <c r="G582" s="29">
        <v>15.8</v>
      </c>
      <c r="H582" s="29"/>
      <c r="I582" s="29"/>
      <c r="J582" s="29"/>
      <c r="K582" s="29"/>
      <c r="L582" s="29"/>
      <c r="M582" s="29"/>
      <c r="N582" s="29"/>
      <c r="O582" s="29"/>
      <c r="P582" s="29"/>
      <c r="Q582" s="29"/>
      <c r="R582" s="29"/>
      <c r="S582" s="29"/>
      <c r="T582" s="29"/>
      <c r="U582" s="29"/>
      <c r="V582" s="29"/>
      <c r="W582" s="29"/>
      <c r="X582" s="29"/>
      <c r="Y582" s="29"/>
      <c r="Z582" s="29"/>
      <c r="AA582" s="29"/>
      <c r="AB582" s="29"/>
      <c r="AC582" s="29"/>
    </row>
    <row r="583" spans="1:29" ht="15.75" x14ac:dyDescent="0.25">
      <c r="A583" s="29">
        <v>1896</v>
      </c>
      <c r="B583" s="29"/>
      <c r="C583" s="29"/>
      <c r="D583" s="29"/>
      <c r="E583" s="29"/>
      <c r="F583" s="29">
        <v>17</v>
      </c>
      <c r="G583" s="29">
        <v>15.8</v>
      </c>
      <c r="H583" s="29"/>
      <c r="I583" s="29"/>
      <c r="J583" s="29"/>
      <c r="K583" s="29"/>
      <c r="L583" s="29"/>
      <c r="M583" s="29"/>
      <c r="N583" s="29"/>
      <c r="O583" s="29"/>
      <c r="P583" s="29"/>
      <c r="Q583" s="29"/>
      <c r="R583" s="29"/>
      <c r="S583" s="29"/>
      <c r="T583" s="29"/>
      <c r="U583" s="29"/>
      <c r="V583" s="29"/>
      <c r="W583" s="29"/>
      <c r="X583" s="29"/>
      <c r="Y583" s="29"/>
      <c r="Z583" s="29"/>
      <c r="AA583" s="29"/>
      <c r="AB583" s="29"/>
      <c r="AC583" s="29"/>
    </row>
    <row r="584" spans="1:29" ht="15.75" x14ac:dyDescent="0.25">
      <c r="A584" s="29">
        <v>1897</v>
      </c>
      <c r="B584" s="29"/>
      <c r="C584" s="29"/>
      <c r="D584" s="29"/>
      <c r="E584" s="29"/>
      <c r="F584" s="29">
        <v>17</v>
      </c>
      <c r="G584" s="29">
        <v>15.8</v>
      </c>
      <c r="H584" s="29"/>
      <c r="I584" s="29"/>
      <c r="J584" s="29"/>
      <c r="K584" s="29"/>
      <c r="L584" s="29"/>
      <c r="M584" s="29"/>
      <c r="N584" s="29"/>
      <c r="O584" s="29"/>
      <c r="P584" s="29"/>
      <c r="Q584" s="29"/>
      <c r="R584" s="29"/>
      <c r="S584" s="29"/>
      <c r="T584" s="29"/>
      <c r="U584" s="29"/>
      <c r="V584" s="29"/>
      <c r="W584" s="29"/>
      <c r="X584" s="29"/>
      <c r="Y584" s="29"/>
      <c r="Z584" s="29"/>
      <c r="AA584" s="29"/>
      <c r="AB584" s="29"/>
      <c r="AC584" s="29"/>
    </row>
    <row r="585" spans="1:29" ht="15.75" x14ac:dyDescent="0.25">
      <c r="A585" s="29">
        <v>1898</v>
      </c>
      <c r="B585" s="29"/>
      <c r="C585" s="29"/>
      <c r="D585" s="29"/>
      <c r="E585" s="29"/>
      <c r="F585" s="29">
        <v>17</v>
      </c>
      <c r="G585" s="29">
        <v>15.8</v>
      </c>
      <c r="H585" s="29"/>
      <c r="I585" s="29"/>
      <c r="J585" s="29"/>
      <c r="K585" s="29"/>
      <c r="L585" s="29"/>
      <c r="M585" s="29"/>
      <c r="N585" s="29"/>
      <c r="O585" s="29"/>
      <c r="P585" s="29"/>
      <c r="Q585" s="29"/>
      <c r="R585" s="29"/>
      <c r="S585" s="29"/>
      <c r="T585" s="29"/>
      <c r="U585" s="29"/>
      <c r="V585" s="29"/>
      <c r="W585" s="29"/>
      <c r="X585" s="29"/>
      <c r="Y585" s="29"/>
      <c r="Z585" s="29"/>
      <c r="AA585" s="29"/>
      <c r="AB585" s="29"/>
      <c r="AC585" s="29"/>
    </row>
    <row r="586" spans="1:29" ht="15.75" x14ac:dyDescent="0.25">
      <c r="A586" s="29">
        <v>1899</v>
      </c>
      <c r="B586" s="29"/>
      <c r="C586" s="29"/>
      <c r="D586" s="29"/>
      <c r="E586" s="29"/>
      <c r="F586" s="29">
        <v>17</v>
      </c>
      <c r="G586" s="29">
        <v>15.8</v>
      </c>
      <c r="H586" s="29"/>
      <c r="I586" s="29"/>
      <c r="J586" s="29"/>
      <c r="K586" s="29"/>
      <c r="L586" s="29"/>
      <c r="M586" s="29"/>
      <c r="N586" s="29"/>
      <c r="O586" s="29"/>
      <c r="P586" s="29"/>
      <c r="Q586" s="29"/>
      <c r="R586" s="29"/>
      <c r="S586" s="29"/>
      <c r="T586" s="29"/>
      <c r="U586" s="29"/>
      <c r="V586" s="29"/>
      <c r="W586" s="29"/>
      <c r="X586" s="29"/>
      <c r="Y586" s="29"/>
      <c r="Z586" s="29"/>
      <c r="AA586" s="29"/>
      <c r="AB586" s="29"/>
      <c r="AC586" s="29"/>
    </row>
    <row r="587" spans="1:29" ht="15.75" x14ac:dyDescent="0.25">
      <c r="A587" s="29">
        <v>1900</v>
      </c>
      <c r="B587" s="29"/>
      <c r="C587" s="29"/>
      <c r="D587" s="29"/>
      <c r="E587" s="29"/>
      <c r="F587" s="29">
        <v>17</v>
      </c>
      <c r="G587" s="29">
        <v>15.8</v>
      </c>
      <c r="H587" s="29"/>
      <c r="I587" s="29"/>
      <c r="J587" s="29"/>
      <c r="K587" s="29"/>
      <c r="L587" s="29"/>
      <c r="M587" s="29"/>
      <c r="N587" s="29"/>
      <c r="O587" s="29"/>
      <c r="P587" s="29"/>
      <c r="Q587" s="29"/>
      <c r="R587" s="29"/>
      <c r="S587" s="29"/>
      <c r="T587" s="29"/>
      <c r="U587" s="29"/>
      <c r="V587" s="29"/>
      <c r="W587" s="29"/>
      <c r="X587" s="29"/>
      <c r="Y587" s="29"/>
      <c r="Z587" s="29"/>
      <c r="AA587" s="29"/>
      <c r="AB587" s="29"/>
      <c r="AC587" s="29"/>
    </row>
    <row r="588" spans="1:29" ht="15.75" x14ac:dyDescent="0.25">
      <c r="A588" s="29">
        <v>1901</v>
      </c>
      <c r="B588" s="29"/>
      <c r="C588" s="29"/>
      <c r="D588" s="29"/>
      <c r="E588" s="29"/>
      <c r="F588" s="29">
        <v>17</v>
      </c>
      <c r="G588" s="29">
        <v>15.8</v>
      </c>
      <c r="H588" s="29"/>
      <c r="I588" s="29"/>
      <c r="J588" s="29"/>
      <c r="K588" s="29"/>
      <c r="L588" s="29"/>
      <c r="M588" s="29"/>
      <c r="N588" s="29"/>
      <c r="O588" s="29"/>
      <c r="P588" s="29"/>
      <c r="Q588" s="29"/>
      <c r="R588" s="29"/>
      <c r="S588" s="29"/>
      <c r="T588" s="29"/>
      <c r="U588" s="29"/>
      <c r="V588" s="29"/>
      <c r="W588" s="29"/>
      <c r="X588" s="29"/>
      <c r="Y588" s="29"/>
      <c r="Z588" s="29"/>
      <c r="AA588" s="29"/>
      <c r="AB588" s="29"/>
      <c r="AC588" s="29"/>
    </row>
    <row r="589" spans="1:29" ht="15.75" x14ac:dyDescent="0.25">
      <c r="A589" s="29">
        <v>1902</v>
      </c>
      <c r="B589" s="29"/>
      <c r="C589" s="29"/>
      <c r="D589" s="29"/>
      <c r="E589" s="29"/>
      <c r="F589" s="29">
        <v>17</v>
      </c>
      <c r="G589" s="29">
        <v>15.8</v>
      </c>
      <c r="H589" s="29"/>
      <c r="I589" s="29"/>
      <c r="J589" s="29"/>
      <c r="K589" s="29"/>
      <c r="L589" s="29"/>
      <c r="M589" s="29"/>
      <c r="N589" s="29"/>
      <c r="O589" s="29"/>
      <c r="P589" s="29"/>
      <c r="Q589" s="29"/>
      <c r="R589" s="29"/>
      <c r="S589" s="29"/>
      <c r="T589" s="29"/>
      <c r="U589" s="29"/>
      <c r="V589" s="29"/>
      <c r="W589" s="29"/>
      <c r="X589" s="29"/>
      <c r="Y589" s="29"/>
      <c r="Z589" s="29"/>
      <c r="AA589" s="29"/>
      <c r="AB589" s="29"/>
      <c r="AC589" s="29"/>
    </row>
    <row r="590" spans="1:29" ht="15.75" x14ac:dyDescent="0.25">
      <c r="A590" s="29">
        <v>1903</v>
      </c>
      <c r="B590" s="29">
        <v>23.885992518259012</v>
      </c>
      <c r="C590" s="29"/>
      <c r="D590" s="29"/>
      <c r="E590" s="29"/>
      <c r="F590" s="29">
        <v>23.885992518259012</v>
      </c>
      <c r="G590" s="29">
        <v>21.497393266433111</v>
      </c>
      <c r="H590" s="29"/>
      <c r="I590" s="29"/>
      <c r="J590" s="29"/>
      <c r="K590" s="29"/>
      <c r="L590" s="29"/>
      <c r="M590" s="29"/>
      <c r="N590" s="29"/>
      <c r="O590" s="29"/>
      <c r="P590" s="29"/>
      <c r="Q590" s="29"/>
      <c r="R590" s="29"/>
      <c r="S590" s="29"/>
      <c r="T590" s="29"/>
      <c r="U590" s="29"/>
      <c r="V590" s="29"/>
      <c r="W590" s="29"/>
      <c r="X590" s="29"/>
      <c r="Y590" s="29"/>
      <c r="Z590" s="29"/>
      <c r="AA590" s="29"/>
      <c r="AB590" s="29"/>
      <c r="AC590" s="29"/>
    </row>
    <row r="591" spans="1:29" ht="15.75" x14ac:dyDescent="0.25">
      <c r="A591" s="29">
        <v>1904</v>
      </c>
      <c r="B591" s="29"/>
      <c r="C591" s="29"/>
      <c r="D591" s="29"/>
      <c r="E591" s="29"/>
      <c r="F591" s="29">
        <v>26</v>
      </c>
      <c r="G591" s="29">
        <v>23</v>
      </c>
      <c r="H591" s="29"/>
      <c r="I591" s="29"/>
      <c r="J591" s="29"/>
      <c r="K591" s="29"/>
      <c r="L591" s="29"/>
      <c r="M591" s="29"/>
      <c r="N591" s="29"/>
      <c r="O591" s="29"/>
      <c r="P591" s="29"/>
      <c r="Q591" s="29"/>
      <c r="R591" s="29"/>
      <c r="S591" s="29"/>
      <c r="T591" s="29"/>
      <c r="U591" s="29"/>
      <c r="V591" s="29"/>
      <c r="W591" s="29"/>
      <c r="X591" s="29"/>
      <c r="Y591" s="29"/>
      <c r="Z591" s="29"/>
      <c r="AA591" s="29"/>
      <c r="AB591" s="29"/>
      <c r="AC591" s="29"/>
    </row>
    <row r="592" spans="1:29" ht="15.75" x14ac:dyDescent="0.25">
      <c r="A592" s="29">
        <v>1905</v>
      </c>
      <c r="B592" s="29"/>
      <c r="C592" s="29"/>
      <c r="D592" s="29"/>
      <c r="E592" s="29"/>
      <c r="F592" s="29">
        <v>26</v>
      </c>
      <c r="G592" s="29">
        <v>23</v>
      </c>
      <c r="H592" s="29"/>
      <c r="I592" s="29"/>
      <c r="J592" s="29"/>
      <c r="K592" s="29"/>
      <c r="L592" s="29"/>
      <c r="M592" s="29"/>
      <c r="N592" s="29"/>
      <c r="O592" s="29"/>
      <c r="P592" s="29"/>
      <c r="Q592" s="29"/>
      <c r="R592" s="29"/>
      <c r="S592" s="29"/>
      <c r="T592" s="29"/>
      <c r="U592" s="29"/>
      <c r="V592" s="29"/>
      <c r="W592" s="29"/>
      <c r="X592" s="29"/>
      <c r="Y592" s="29"/>
      <c r="Z592" s="29"/>
      <c r="AA592" s="29"/>
      <c r="AB592" s="29"/>
      <c r="AC592" s="29"/>
    </row>
    <row r="593" spans="1:29" ht="15.75" x14ac:dyDescent="0.25">
      <c r="A593" s="29">
        <v>1906</v>
      </c>
      <c r="B593" s="29"/>
      <c r="C593" s="29"/>
      <c r="D593" s="29"/>
      <c r="E593" s="29"/>
      <c r="F593" s="29">
        <v>26</v>
      </c>
      <c r="G593" s="29">
        <v>23</v>
      </c>
      <c r="H593" s="29"/>
      <c r="I593" s="29"/>
      <c r="J593" s="29"/>
      <c r="K593" s="29"/>
      <c r="L593" s="29"/>
      <c r="M593" s="29"/>
      <c r="N593" s="29"/>
      <c r="O593" s="29"/>
      <c r="P593" s="29"/>
      <c r="Q593" s="29"/>
      <c r="R593" s="29"/>
      <c r="S593" s="29"/>
      <c r="T593" s="29"/>
      <c r="U593" s="29"/>
      <c r="V593" s="29"/>
      <c r="W593" s="29"/>
      <c r="X593" s="29"/>
      <c r="Y593" s="29"/>
      <c r="Z593" s="29"/>
      <c r="AA593" s="29"/>
      <c r="AB593" s="29"/>
      <c r="AC593" s="29"/>
    </row>
    <row r="594" spans="1:29" ht="15.75" x14ac:dyDescent="0.25">
      <c r="A594" s="29">
        <v>1907</v>
      </c>
      <c r="B594" s="29"/>
      <c r="C594" s="29"/>
      <c r="D594" s="29"/>
      <c r="E594" s="29"/>
      <c r="F594" s="29">
        <v>26</v>
      </c>
      <c r="G594" s="29">
        <v>23</v>
      </c>
      <c r="H594" s="29"/>
      <c r="I594" s="29"/>
      <c r="J594" s="29"/>
      <c r="K594" s="29"/>
      <c r="L594" s="29"/>
      <c r="M594" s="29"/>
      <c r="N594" s="29"/>
      <c r="O594" s="29"/>
      <c r="P594" s="29"/>
      <c r="Q594" s="29"/>
      <c r="R594" s="29"/>
      <c r="S594" s="29"/>
      <c r="T594" s="29"/>
      <c r="U594" s="29"/>
      <c r="V594" s="29"/>
      <c r="W594" s="29"/>
      <c r="X594" s="29"/>
      <c r="Y594" s="29"/>
      <c r="Z594" s="29"/>
      <c r="AA594" s="29"/>
      <c r="AB594" s="29"/>
      <c r="AC594" s="29"/>
    </row>
    <row r="595" spans="1:29" ht="15.75" x14ac:dyDescent="0.25">
      <c r="A595" s="29">
        <v>1908</v>
      </c>
      <c r="B595" s="29">
        <v>27.568052371863484</v>
      </c>
      <c r="C595" s="29"/>
      <c r="D595" s="29"/>
      <c r="E595" s="29"/>
      <c r="F595" s="29">
        <v>27.568052371863484</v>
      </c>
      <c r="G595" s="29">
        <v>24.811247134677135</v>
      </c>
      <c r="H595" s="29"/>
      <c r="I595" s="29"/>
      <c r="J595" s="29"/>
      <c r="K595" s="29"/>
      <c r="L595" s="29"/>
      <c r="M595" s="29"/>
      <c r="N595" s="29"/>
      <c r="O595" s="29"/>
      <c r="P595" s="29"/>
      <c r="Q595" s="29"/>
      <c r="R595" s="29"/>
      <c r="S595" s="29"/>
      <c r="T595" s="29"/>
      <c r="U595" s="29"/>
      <c r="V595" s="29"/>
      <c r="W595" s="29"/>
      <c r="X595" s="29"/>
      <c r="Y595" s="29"/>
      <c r="Z595" s="29"/>
      <c r="AA595" s="29"/>
      <c r="AB595" s="29"/>
      <c r="AC595" s="29"/>
    </row>
    <row r="596" spans="1:29" ht="15.75" x14ac:dyDescent="0.25">
      <c r="A596" s="29">
        <v>1909</v>
      </c>
      <c r="B596" s="29"/>
      <c r="C596" s="29"/>
      <c r="D596" s="29"/>
      <c r="E596" s="29"/>
      <c r="F596" s="29">
        <v>28.5</v>
      </c>
      <c r="G596" s="29">
        <v>25.5</v>
      </c>
      <c r="H596" s="29"/>
      <c r="I596" s="29"/>
      <c r="J596" s="29"/>
      <c r="K596" s="29"/>
      <c r="L596" s="29"/>
      <c r="M596" s="29"/>
      <c r="N596" s="29"/>
      <c r="O596" s="29"/>
      <c r="P596" s="29"/>
      <c r="Q596" s="29"/>
      <c r="R596" s="29"/>
      <c r="S596" s="29"/>
      <c r="T596" s="29"/>
      <c r="U596" s="29"/>
      <c r="V596" s="29"/>
      <c r="W596" s="29"/>
      <c r="X596" s="29"/>
      <c r="Y596" s="29"/>
      <c r="Z596" s="29"/>
      <c r="AA596" s="29"/>
      <c r="AB596" s="29"/>
      <c r="AC596" s="29"/>
    </row>
    <row r="597" spans="1:29" ht="15.75" x14ac:dyDescent="0.25">
      <c r="A597" s="29">
        <v>1910</v>
      </c>
      <c r="B597" s="29"/>
      <c r="C597" s="29"/>
      <c r="D597" s="29"/>
      <c r="E597" s="29"/>
      <c r="F597" s="29">
        <v>28.5</v>
      </c>
      <c r="G597" s="29">
        <v>25.5</v>
      </c>
      <c r="H597" s="29"/>
      <c r="I597" s="29"/>
      <c r="J597" s="29"/>
      <c r="K597" s="29"/>
      <c r="L597" s="29"/>
      <c r="M597" s="29"/>
      <c r="N597" s="29"/>
      <c r="O597" s="29"/>
      <c r="P597" s="29"/>
      <c r="Q597" s="29"/>
      <c r="R597" s="29"/>
      <c r="S597" s="29"/>
      <c r="T597" s="29"/>
      <c r="U597" s="29"/>
      <c r="V597" s="29"/>
      <c r="W597" s="29"/>
      <c r="X597" s="29"/>
      <c r="Y597" s="29"/>
      <c r="Z597" s="29"/>
      <c r="AA597" s="29"/>
      <c r="AB597" s="29"/>
      <c r="AC597" s="29"/>
    </row>
    <row r="598" spans="1:29" ht="15.75" x14ac:dyDescent="0.25">
      <c r="A598" s="29">
        <v>1911</v>
      </c>
      <c r="B598" s="29"/>
      <c r="C598" s="29"/>
      <c r="D598" s="29"/>
      <c r="E598" s="29"/>
      <c r="F598" s="29">
        <v>28.5</v>
      </c>
      <c r="G598" s="29">
        <v>25.5</v>
      </c>
      <c r="H598" s="29"/>
      <c r="I598" s="29"/>
      <c r="J598" s="29"/>
      <c r="K598" s="29"/>
      <c r="L598" s="29"/>
      <c r="M598" s="29"/>
      <c r="N598" s="29"/>
      <c r="O598" s="29"/>
      <c r="P598" s="29"/>
      <c r="Q598" s="29"/>
      <c r="R598" s="29"/>
      <c r="S598" s="29"/>
      <c r="T598" s="29"/>
      <c r="U598" s="29"/>
      <c r="V598" s="29"/>
      <c r="W598" s="29"/>
      <c r="X598" s="29"/>
      <c r="Y598" s="29"/>
      <c r="Z598" s="29"/>
      <c r="AA598" s="29"/>
      <c r="AB598" s="29"/>
      <c r="AC598" s="29"/>
    </row>
    <row r="599" spans="1:29" ht="15.75" x14ac:dyDescent="0.25">
      <c r="A599" s="29">
        <v>1912</v>
      </c>
      <c r="B599" s="29"/>
      <c r="C599" s="29"/>
      <c r="D599" s="29"/>
      <c r="E599" s="29"/>
      <c r="F599" s="29">
        <v>28.5</v>
      </c>
      <c r="G599" s="29">
        <v>25.5</v>
      </c>
      <c r="H599" s="29"/>
      <c r="I599" s="29"/>
      <c r="J599" s="29"/>
      <c r="K599" s="29"/>
      <c r="L599" s="29"/>
      <c r="M599" s="29"/>
      <c r="N599" s="29"/>
      <c r="O599" s="29"/>
      <c r="P599" s="29"/>
      <c r="Q599" s="29"/>
      <c r="R599" s="29"/>
      <c r="S599" s="29"/>
      <c r="T599" s="29"/>
      <c r="U599" s="29"/>
      <c r="V599" s="29"/>
      <c r="W599" s="29"/>
      <c r="X599" s="29"/>
      <c r="Y599" s="29"/>
      <c r="Z599" s="29"/>
      <c r="AA599" s="29"/>
      <c r="AB599" s="29"/>
      <c r="AC599" s="29"/>
    </row>
    <row r="600" spans="1:29" ht="15.75" x14ac:dyDescent="0.25">
      <c r="A600" s="29">
        <v>1913</v>
      </c>
      <c r="B600" s="29">
        <v>29.447450918327213</v>
      </c>
      <c r="C600" s="29"/>
      <c r="D600" s="29"/>
      <c r="E600" s="29"/>
      <c r="F600" s="29">
        <v>29.44745091832721</v>
      </c>
      <c r="G600" s="29">
        <v>26.502705826494488</v>
      </c>
      <c r="H600" s="29"/>
      <c r="I600" s="29"/>
      <c r="J600" s="29"/>
      <c r="K600" s="29"/>
      <c r="L600" s="29"/>
      <c r="M600" s="29"/>
      <c r="N600" s="29"/>
      <c r="O600" s="29"/>
      <c r="P600" s="29"/>
      <c r="Q600" s="29"/>
      <c r="R600" s="29"/>
      <c r="S600" s="29"/>
      <c r="T600" s="29"/>
      <c r="U600" s="29"/>
      <c r="V600" s="29"/>
      <c r="W600" s="29"/>
      <c r="X600" s="29"/>
      <c r="Y600" s="29"/>
      <c r="Z600" s="29"/>
      <c r="AA600" s="29"/>
      <c r="AB600" s="29"/>
      <c r="AC600" s="29"/>
    </row>
    <row r="601" spans="1:29" ht="15.75"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1D6C1-BA21-4404-9767-FB5D839A9347}">
  <dimension ref="A1:AN324"/>
  <sheetViews>
    <sheetView topLeftCell="A2" zoomScale="118" zoomScaleNormal="118" workbookViewId="0">
      <selection activeCell="D16" sqref="D16"/>
    </sheetView>
  </sheetViews>
  <sheetFormatPr defaultColWidth="8.85546875" defaultRowHeight="15.75" x14ac:dyDescent="0.25"/>
  <cols>
    <col min="1" max="8" width="8.85546875" style="45"/>
    <col min="9" max="9" width="11" style="45" customWidth="1"/>
    <col min="10" max="11" width="8.85546875" style="45"/>
    <col min="12" max="19" width="10.140625" style="45" customWidth="1"/>
    <col min="20" max="20" width="8.85546875" style="45"/>
    <col min="21" max="24" width="10.28515625" style="45" customWidth="1"/>
    <col min="25" max="33" width="8.85546875" style="45"/>
    <col min="34" max="34" width="10.42578125" style="45" customWidth="1"/>
    <col min="35" max="35" width="8.85546875" style="45"/>
    <col min="36" max="36" width="12.7109375" style="45" customWidth="1"/>
    <col min="37" max="37" width="11.85546875" style="45" customWidth="1"/>
    <col min="38" max="16384" width="8.85546875" style="45"/>
  </cols>
  <sheetData>
    <row r="1" spans="1:40" ht="21" x14ac:dyDescent="0.35">
      <c r="B1" s="33" t="s">
        <v>316</v>
      </c>
    </row>
    <row r="3" spans="1:40" s="47" customFormat="1" x14ac:dyDescent="0.25">
      <c r="B3" s="47" t="s">
        <v>144</v>
      </c>
      <c r="C3" s="47" t="s">
        <v>144</v>
      </c>
      <c r="D3" s="47" t="s">
        <v>144</v>
      </c>
      <c r="E3" s="47" t="s">
        <v>144</v>
      </c>
      <c r="F3" s="47" t="s">
        <v>144</v>
      </c>
      <c r="G3" s="47" t="s">
        <v>144</v>
      </c>
      <c r="H3" s="47" t="s">
        <v>144</v>
      </c>
      <c r="I3" s="47" t="s">
        <v>144</v>
      </c>
      <c r="J3" s="47" t="s">
        <v>144</v>
      </c>
      <c r="K3" s="47" t="s">
        <v>144</v>
      </c>
      <c r="L3" s="47" t="s">
        <v>5</v>
      </c>
      <c r="M3" s="47" t="s">
        <v>5</v>
      </c>
      <c r="N3" s="47" t="s">
        <v>5</v>
      </c>
      <c r="O3" s="47" t="s">
        <v>5</v>
      </c>
      <c r="P3" s="47" t="s">
        <v>5</v>
      </c>
      <c r="Q3" s="47" t="s">
        <v>5</v>
      </c>
      <c r="R3" s="47" t="s">
        <v>5</v>
      </c>
      <c r="S3" s="47" t="s">
        <v>5</v>
      </c>
      <c r="T3" s="47" t="s">
        <v>159</v>
      </c>
      <c r="U3" s="47" t="s">
        <v>5</v>
      </c>
      <c r="V3" s="47" t="s">
        <v>5</v>
      </c>
      <c r="W3" s="47" t="s">
        <v>5</v>
      </c>
      <c r="X3" s="47" t="s">
        <v>5</v>
      </c>
      <c r="Y3" s="47" t="s">
        <v>160</v>
      </c>
      <c r="Z3" s="47" t="s">
        <v>160</v>
      </c>
      <c r="AA3" s="47" t="s">
        <v>160</v>
      </c>
      <c r="AB3" s="47" t="s">
        <v>160</v>
      </c>
      <c r="AC3" s="47" t="s">
        <v>160</v>
      </c>
      <c r="AD3" s="47" t="s">
        <v>160</v>
      </c>
      <c r="AE3" s="47" t="s">
        <v>160</v>
      </c>
      <c r="AF3" s="47" t="s">
        <v>160</v>
      </c>
      <c r="AG3" s="47" t="s">
        <v>160</v>
      </c>
      <c r="AH3" s="47" t="s">
        <v>160</v>
      </c>
      <c r="AI3" s="47" t="s">
        <v>160</v>
      </c>
      <c r="AJ3" s="47" t="s">
        <v>160</v>
      </c>
    </row>
    <row r="4" spans="1:40" s="47" customFormat="1" x14ac:dyDescent="0.25">
      <c r="B4" s="53" t="s">
        <v>288</v>
      </c>
      <c r="C4" s="50"/>
      <c r="D4" s="50"/>
    </row>
    <row r="5" spans="1:40" s="47" customFormat="1" x14ac:dyDescent="0.25">
      <c r="B5" s="37"/>
      <c r="C5" s="50"/>
      <c r="D5" s="50"/>
      <c r="AK5" s="39" t="s">
        <v>296</v>
      </c>
    </row>
    <row r="6" spans="1:40" s="47" customFormat="1" x14ac:dyDescent="0.25">
      <c r="B6" s="47" t="s">
        <v>145</v>
      </c>
      <c r="C6" s="47" t="s">
        <v>146</v>
      </c>
      <c r="D6" s="47" t="s">
        <v>147</v>
      </c>
      <c r="E6" s="47" t="s">
        <v>148</v>
      </c>
      <c r="F6" s="47" t="s">
        <v>91</v>
      </c>
      <c r="G6" s="47" t="s">
        <v>92</v>
      </c>
      <c r="H6" s="47" t="s">
        <v>93</v>
      </c>
      <c r="I6" s="47" t="s">
        <v>149</v>
      </c>
      <c r="J6" s="47" t="s">
        <v>154</v>
      </c>
      <c r="K6" s="47" t="s">
        <v>149</v>
      </c>
      <c r="L6" s="47" t="s">
        <v>65</v>
      </c>
      <c r="M6" s="47" t="s">
        <v>158</v>
      </c>
      <c r="N6" s="47" t="s">
        <v>157</v>
      </c>
      <c r="O6" s="47" t="s">
        <v>146</v>
      </c>
      <c r="P6" s="47" t="s">
        <v>156</v>
      </c>
      <c r="Q6" s="47" t="s">
        <v>155</v>
      </c>
      <c r="R6" s="47" t="s">
        <v>148</v>
      </c>
      <c r="S6" s="47" t="s">
        <v>91</v>
      </c>
      <c r="T6" s="47" t="s">
        <v>92</v>
      </c>
      <c r="U6" s="47" t="s">
        <v>93</v>
      </c>
      <c r="V6" s="47" t="s">
        <v>149</v>
      </c>
      <c r="W6" s="47" t="s">
        <v>154</v>
      </c>
      <c r="X6" s="47" t="s">
        <v>149</v>
      </c>
      <c r="Y6" s="47" t="s">
        <v>161</v>
      </c>
      <c r="Z6" s="47" t="s">
        <v>162</v>
      </c>
      <c r="AA6" s="47" t="s">
        <v>163</v>
      </c>
      <c r="AB6" s="47" t="s">
        <v>164</v>
      </c>
      <c r="AC6" s="47" t="s">
        <v>165</v>
      </c>
      <c r="AD6" s="47" t="s">
        <v>166</v>
      </c>
      <c r="AE6" s="47" t="s">
        <v>167</v>
      </c>
      <c r="AF6" s="47" t="s">
        <v>168</v>
      </c>
      <c r="AG6" s="47" t="s">
        <v>169</v>
      </c>
      <c r="AH6" s="47" t="s">
        <v>149</v>
      </c>
      <c r="AI6" s="47" t="s">
        <v>149</v>
      </c>
      <c r="AJ6" s="47" t="s">
        <v>149</v>
      </c>
      <c r="AK6" s="39" t="s">
        <v>297</v>
      </c>
    </row>
    <row r="7" spans="1:40" s="47" customFormat="1" x14ac:dyDescent="0.25">
      <c r="A7" s="47" t="s">
        <v>260</v>
      </c>
      <c r="B7" s="47">
        <v>172</v>
      </c>
      <c r="C7" s="47">
        <v>30</v>
      </c>
      <c r="D7" s="47">
        <v>3</v>
      </c>
      <c r="E7" s="47">
        <v>2</v>
      </c>
      <c r="F7" s="47">
        <v>5</v>
      </c>
      <c r="G7" s="47">
        <v>2.6</v>
      </c>
      <c r="H7" s="47">
        <v>0</v>
      </c>
      <c r="I7" s="47" t="s">
        <v>150</v>
      </c>
      <c r="J7" s="47" t="s">
        <v>151</v>
      </c>
      <c r="K7" s="47" t="s">
        <v>152</v>
      </c>
      <c r="L7" s="47">
        <v>60.3</v>
      </c>
      <c r="M7" s="47">
        <v>63.5</v>
      </c>
      <c r="N7" s="47">
        <v>63.5</v>
      </c>
      <c r="O7" s="47">
        <v>10</v>
      </c>
      <c r="P7" s="47">
        <v>10</v>
      </c>
      <c r="Q7" s="47">
        <v>3</v>
      </c>
      <c r="R7" s="47">
        <v>2</v>
      </c>
      <c r="S7" s="47">
        <v>5</v>
      </c>
      <c r="T7" s="47">
        <v>2.6</v>
      </c>
      <c r="U7" s="47">
        <v>0</v>
      </c>
      <c r="V7" s="47" t="s">
        <v>150</v>
      </c>
      <c r="W7" s="47" t="s">
        <v>151</v>
      </c>
      <c r="X7" s="47" t="s">
        <v>153</v>
      </c>
      <c r="Y7" s="47">
        <v>60.2</v>
      </c>
      <c r="Z7" s="47">
        <v>63.2</v>
      </c>
      <c r="AA7" s="47">
        <v>63.2</v>
      </c>
      <c r="AB7" s="47">
        <v>20</v>
      </c>
      <c r="AC7" s="47">
        <v>3</v>
      </c>
      <c r="AD7" s="47">
        <v>2</v>
      </c>
      <c r="AE7" s="47">
        <v>5</v>
      </c>
      <c r="AF7" s="47">
        <v>2.6</v>
      </c>
      <c r="AG7" s="47">
        <v>0</v>
      </c>
      <c r="AH7" s="47" t="s">
        <v>150</v>
      </c>
      <c r="AI7" s="47" t="s">
        <v>170</v>
      </c>
      <c r="AJ7" s="47" t="s">
        <v>171</v>
      </c>
      <c r="AK7" s="52" t="s">
        <v>319</v>
      </c>
    </row>
    <row r="8" spans="1:40" x14ac:dyDescent="0.25">
      <c r="A8" s="45">
        <v>1595</v>
      </c>
      <c r="B8" s="46"/>
      <c r="C8" s="46"/>
      <c r="D8" s="46"/>
      <c r="E8" s="46"/>
      <c r="F8" s="46"/>
      <c r="G8" s="46"/>
      <c r="H8" s="46"/>
      <c r="I8" s="46"/>
      <c r="J8" s="46"/>
      <c r="K8" s="46"/>
      <c r="L8" s="46">
        <v>0.72043010752688175</v>
      </c>
      <c r="M8" s="46">
        <v>0.63221823974512148</v>
      </c>
      <c r="N8" s="46">
        <v>0.50577459179609718</v>
      </c>
      <c r="O8" s="46">
        <v>7.9649542015133426E-2</v>
      </c>
      <c r="P8" s="46">
        <v>0.11947431302270012</v>
      </c>
      <c r="Q8" s="46">
        <v>0.31362007168458783</v>
      </c>
      <c r="R8" s="46">
        <v>0.11150935882118677</v>
      </c>
      <c r="S8" s="46"/>
      <c r="T8" s="46">
        <v>0.20708880923934689</v>
      </c>
      <c r="U8" s="46"/>
      <c r="V8" s="46">
        <v>2.6897650338510557</v>
      </c>
      <c r="W8" s="46">
        <v>0.18040081347141002</v>
      </c>
      <c r="X8" s="46">
        <v>3.281805397152171</v>
      </c>
      <c r="Y8" s="46"/>
      <c r="Z8" s="46"/>
      <c r="AA8" s="46"/>
      <c r="AB8" s="46"/>
      <c r="AC8" s="46"/>
      <c r="AD8" s="46"/>
      <c r="AE8" s="46"/>
      <c r="AF8" s="46"/>
      <c r="AG8" s="46"/>
      <c r="AH8" s="46"/>
      <c r="AI8" s="46"/>
      <c r="AJ8" s="46"/>
      <c r="AK8" s="46"/>
      <c r="AL8" s="46"/>
      <c r="AM8" s="46"/>
      <c r="AN8" s="46"/>
    </row>
    <row r="9" spans="1:40" x14ac:dyDescent="0.25">
      <c r="A9" s="45">
        <v>1596</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row>
    <row r="10" spans="1:40" x14ac:dyDescent="0.25">
      <c r="A10" s="45">
        <v>1597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row>
    <row r="11" spans="1:40" x14ac:dyDescent="0.25">
      <c r="A11" s="45">
        <v>1598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x14ac:dyDescent="0.25">
      <c r="A12" s="45">
        <v>1599</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row>
    <row r="13" spans="1:40" x14ac:dyDescent="0.25">
      <c r="A13" s="45">
        <v>1600</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row>
    <row r="14" spans="1:40" x14ac:dyDescent="0.25">
      <c r="A14" s="45">
        <v>1601</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row>
    <row r="15" spans="1:40" x14ac:dyDescent="0.25">
      <c r="A15" s="45">
        <v>1602</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row>
    <row r="16" spans="1:40" x14ac:dyDescent="0.25">
      <c r="A16" s="45">
        <v>1603</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row>
    <row r="17" spans="1:40" x14ac:dyDescent="0.25">
      <c r="A17" s="45">
        <v>1604</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row>
    <row r="18" spans="1:40" x14ac:dyDescent="0.25">
      <c r="A18" s="45">
        <v>1605</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row>
    <row r="19" spans="1:40" x14ac:dyDescent="0.25">
      <c r="A19" s="45">
        <v>1606</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row>
    <row r="20" spans="1:40" x14ac:dyDescent="0.25">
      <c r="A20" s="45">
        <v>1607</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row>
    <row r="21" spans="1:40" x14ac:dyDescent="0.25">
      <c r="A21" s="45">
        <v>1608</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row>
    <row r="22" spans="1:40" x14ac:dyDescent="0.25">
      <c r="A22" s="45">
        <v>1609</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row>
    <row r="23" spans="1:40" x14ac:dyDescent="0.25">
      <c r="A23" s="45">
        <v>1610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row>
    <row r="24" spans="1:40" x14ac:dyDescent="0.25">
      <c r="A24" s="45">
        <v>1611</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row>
    <row r="25" spans="1:40" x14ac:dyDescent="0.25">
      <c r="A25" s="45">
        <v>1612</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row>
    <row r="26" spans="1:40" x14ac:dyDescent="0.25">
      <c r="A26" s="45">
        <v>1613</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row>
    <row r="27" spans="1:40" x14ac:dyDescent="0.25">
      <c r="A27" s="45">
        <v>1614</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row>
    <row r="28" spans="1:40" x14ac:dyDescent="0.25">
      <c r="A28" s="45">
        <v>1615</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row>
    <row r="29" spans="1:40" x14ac:dyDescent="0.25">
      <c r="A29" s="45">
        <v>1616</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row>
    <row r="30" spans="1:40" x14ac:dyDescent="0.25">
      <c r="A30" s="45">
        <v>1617</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row>
    <row r="31" spans="1:40" x14ac:dyDescent="0.25">
      <c r="A31" s="45">
        <v>1618</v>
      </c>
      <c r="B31" s="46"/>
      <c r="C31" s="46"/>
      <c r="D31" s="46"/>
      <c r="E31" s="46"/>
      <c r="F31" s="46"/>
      <c r="G31" s="46"/>
      <c r="H31" s="46"/>
      <c r="I31" s="46"/>
      <c r="J31" s="46"/>
      <c r="K31" s="46"/>
      <c r="L31" s="46"/>
      <c r="M31" s="46"/>
      <c r="N31" s="46"/>
      <c r="O31" s="46"/>
      <c r="P31" s="46"/>
      <c r="Q31" s="46"/>
      <c r="R31" s="46"/>
      <c r="S31" s="46"/>
      <c r="T31" s="46"/>
      <c r="U31" s="46"/>
      <c r="V31" s="46"/>
      <c r="W31" s="46"/>
      <c r="X31" s="46"/>
      <c r="Y31" s="46">
        <v>1.4797293072100002</v>
      </c>
      <c r="Z31" s="46"/>
      <c r="AA31" s="46"/>
      <c r="AB31" s="46"/>
      <c r="AC31" s="46"/>
      <c r="AD31" s="46"/>
      <c r="AE31" s="46"/>
      <c r="AF31" s="46"/>
      <c r="AG31" s="46"/>
      <c r="AH31" s="46">
        <v>1.4797293072100002</v>
      </c>
      <c r="AI31" s="46">
        <v>0.75940013216466873</v>
      </c>
      <c r="AJ31" s="46">
        <v>6.1501667499781849</v>
      </c>
      <c r="AK31" s="46"/>
      <c r="AL31" s="46"/>
      <c r="AM31" s="46"/>
      <c r="AN31" s="46"/>
    </row>
    <row r="32" spans="1:40" x14ac:dyDescent="0.25">
      <c r="A32" s="45">
        <v>1619</v>
      </c>
      <c r="B32" s="46"/>
      <c r="C32" s="46"/>
      <c r="D32" s="46"/>
      <c r="E32" s="46"/>
      <c r="F32" s="46"/>
      <c r="G32" s="46"/>
      <c r="H32" s="46"/>
      <c r="I32" s="46"/>
      <c r="J32" s="46"/>
      <c r="K32" s="46"/>
      <c r="L32" s="46"/>
      <c r="M32" s="46"/>
      <c r="N32" s="46"/>
      <c r="O32" s="46"/>
      <c r="P32" s="46"/>
      <c r="Q32" s="46"/>
      <c r="R32" s="46"/>
      <c r="S32" s="46"/>
      <c r="T32" s="46"/>
      <c r="U32" s="46"/>
      <c r="V32" s="46"/>
      <c r="W32" s="46"/>
      <c r="X32" s="46"/>
      <c r="Y32" s="46">
        <v>9.0088236345877082</v>
      </c>
      <c r="Z32" s="46"/>
      <c r="AA32" s="46"/>
      <c r="AB32" s="46"/>
      <c r="AC32" s="46"/>
      <c r="AD32" s="46"/>
      <c r="AE32" s="46"/>
      <c r="AF32" s="46"/>
      <c r="AG32" s="46"/>
      <c r="AH32" s="46">
        <v>9.0088236345877082</v>
      </c>
      <c r="AI32" s="46">
        <v>0.75940013216466873</v>
      </c>
      <c r="AJ32" s="46">
        <v>37.443177819006237</v>
      </c>
      <c r="AK32" s="46"/>
      <c r="AL32" s="46"/>
      <c r="AM32" s="46"/>
      <c r="AN32" s="46"/>
    </row>
    <row r="33" spans="1:40" x14ac:dyDescent="0.25">
      <c r="A33" s="45">
        <v>1620</v>
      </c>
      <c r="B33" s="46"/>
      <c r="C33" s="46"/>
      <c r="D33" s="46"/>
      <c r="E33" s="46"/>
      <c r="F33" s="46"/>
      <c r="G33" s="46"/>
      <c r="H33" s="46"/>
      <c r="I33" s="46"/>
      <c r="J33" s="46"/>
      <c r="K33" s="46"/>
      <c r="L33" s="46"/>
      <c r="M33" s="46"/>
      <c r="N33" s="46"/>
      <c r="O33" s="46"/>
      <c r="P33" s="46"/>
      <c r="Q33" s="46"/>
      <c r="R33" s="46"/>
      <c r="S33" s="46"/>
      <c r="T33" s="46"/>
      <c r="U33" s="46"/>
      <c r="V33" s="46"/>
      <c r="W33" s="46"/>
      <c r="X33" s="46"/>
      <c r="Y33" s="46">
        <v>7.146203548322303</v>
      </c>
      <c r="Z33" s="46"/>
      <c r="AA33" s="46"/>
      <c r="AB33" s="46"/>
      <c r="AC33" s="46"/>
      <c r="AD33" s="46"/>
      <c r="AE33" s="46"/>
      <c r="AF33" s="46"/>
      <c r="AG33" s="46"/>
      <c r="AH33" s="46">
        <v>7.146203548322303</v>
      </c>
      <c r="AI33" s="46">
        <v>0.75940013216466873</v>
      </c>
      <c r="AJ33" s="46">
        <v>29.701610448153819</v>
      </c>
      <c r="AK33" s="46"/>
      <c r="AL33" s="46"/>
      <c r="AM33" s="46"/>
      <c r="AN33" s="46"/>
    </row>
    <row r="34" spans="1:40" x14ac:dyDescent="0.25">
      <c r="A34" s="45">
        <v>1621</v>
      </c>
      <c r="B34" s="46"/>
      <c r="C34" s="46"/>
      <c r="D34" s="46"/>
      <c r="E34" s="46"/>
      <c r="F34" s="46"/>
      <c r="G34" s="46"/>
      <c r="H34" s="46"/>
      <c r="I34" s="46"/>
      <c r="J34" s="46"/>
      <c r="K34" s="46"/>
      <c r="L34" s="46"/>
      <c r="M34" s="46"/>
      <c r="N34" s="46"/>
      <c r="O34" s="46"/>
      <c r="P34" s="46"/>
      <c r="Q34" s="46"/>
      <c r="R34" s="46"/>
      <c r="S34" s="46"/>
      <c r="T34" s="46"/>
      <c r="U34" s="46"/>
      <c r="V34" s="46"/>
      <c r="W34" s="46"/>
      <c r="X34" s="46"/>
      <c r="Y34" s="46">
        <v>5.2835834620568978</v>
      </c>
      <c r="Z34" s="46"/>
      <c r="AA34" s="46"/>
      <c r="AB34" s="46"/>
      <c r="AC34" s="46"/>
      <c r="AD34" s="46"/>
      <c r="AE34" s="46"/>
      <c r="AF34" s="46"/>
      <c r="AG34" s="46"/>
      <c r="AH34" s="46">
        <v>5.2835834620568978</v>
      </c>
      <c r="AI34" s="46">
        <v>0.75940013216466873</v>
      </c>
      <c r="AJ34" s="46">
        <v>21.9600430773014</v>
      </c>
      <c r="AK34" s="46"/>
      <c r="AL34" s="46"/>
      <c r="AM34" s="46"/>
      <c r="AN34" s="46"/>
    </row>
    <row r="35" spans="1:40" x14ac:dyDescent="0.25">
      <c r="A35" s="45">
        <v>1622</v>
      </c>
      <c r="B35" s="46"/>
      <c r="C35" s="46"/>
      <c r="D35" s="46"/>
      <c r="E35" s="46"/>
      <c r="F35" s="46"/>
      <c r="G35" s="46"/>
      <c r="H35" s="46"/>
      <c r="I35" s="46"/>
      <c r="J35" s="46"/>
      <c r="K35" s="46"/>
      <c r="L35" s="46"/>
      <c r="M35" s="46"/>
      <c r="N35" s="46"/>
      <c r="O35" s="46"/>
      <c r="P35" s="46"/>
      <c r="Q35" s="46"/>
      <c r="R35" s="46"/>
      <c r="S35" s="46"/>
      <c r="T35" s="46"/>
      <c r="U35" s="46"/>
      <c r="V35" s="46"/>
      <c r="W35" s="46"/>
      <c r="X35" s="46"/>
      <c r="Y35" s="46">
        <v>3.4209633757914921</v>
      </c>
      <c r="Z35" s="46"/>
      <c r="AA35" s="46"/>
      <c r="AB35" s="46"/>
      <c r="AC35" s="46"/>
      <c r="AD35" s="46"/>
      <c r="AE35" s="46"/>
      <c r="AF35" s="46"/>
      <c r="AG35" s="46"/>
      <c r="AH35" s="46">
        <v>3.4209633757914921</v>
      </c>
      <c r="AI35" s="46">
        <v>0.75940013216466873</v>
      </c>
      <c r="AJ35" s="46">
        <v>14.218475706448976</v>
      </c>
      <c r="AK35" s="46"/>
      <c r="AL35" s="46"/>
      <c r="AM35" s="46"/>
      <c r="AN35" s="46"/>
    </row>
    <row r="36" spans="1:40" x14ac:dyDescent="0.25">
      <c r="A36" s="45">
        <v>1623</v>
      </c>
      <c r="B36" s="46"/>
      <c r="C36" s="46"/>
      <c r="D36" s="46"/>
      <c r="E36" s="46"/>
      <c r="F36" s="46"/>
      <c r="G36" s="46"/>
      <c r="H36" s="46"/>
      <c r="I36" s="46"/>
      <c r="J36" s="46"/>
      <c r="K36" s="46"/>
      <c r="L36" s="46"/>
      <c r="M36" s="46"/>
      <c r="N36" s="46"/>
      <c r="O36" s="46"/>
      <c r="P36" s="46"/>
      <c r="Q36" s="46"/>
      <c r="R36" s="46"/>
      <c r="S36" s="46"/>
      <c r="T36" s="46"/>
      <c r="U36" s="46"/>
      <c r="V36" s="46"/>
      <c r="W36" s="46"/>
      <c r="X36" s="46"/>
      <c r="Y36" s="46">
        <v>1.5583432895260854</v>
      </c>
      <c r="Z36" s="46"/>
      <c r="AA36" s="46"/>
      <c r="AB36" s="46"/>
      <c r="AC36" s="46"/>
      <c r="AD36" s="46"/>
      <c r="AE36" s="46"/>
      <c r="AF36" s="46"/>
      <c r="AG36" s="46"/>
      <c r="AH36" s="46">
        <v>1.5583432895260854</v>
      </c>
      <c r="AI36" s="46">
        <v>0.75940013216466873</v>
      </c>
      <c r="AJ36" s="46">
        <v>6.4769083355965495</v>
      </c>
      <c r="AK36" s="46"/>
      <c r="AL36" s="46"/>
      <c r="AM36" s="46"/>
      <c r="AN36" s="46"/>
    </row>
    <row r="37" spans="1:40" x14ac:dyDescent="0.25">
      <c r="A37" s="45">
        <v>1624</v>
      </c>
      <c r="B37" s="46"/>
      <c r="C37" s="46"/>
      <c r="D37" s="46"/>
      <c r="E37" s="46"/>
      <c r="F37" s="46"/>
      <c r="G37" s="46"/>
      <c r="H37" s="46"/>
      <c r="I37" s="46"/>
      <c r="J37" s="46"/>
      <c r="K37" s="46"/>
      <c r="L37" s="46"/>
      <c r="M37" s="46"/>
      <c r="N37" s="46"/>
      <c r="O37" s="46"/>
      <c r="P37" s="46"/>
      <c r="Q37" s="46"/>
      <c r="R37" s="46"/>
      <c r="S37" s="46"/>
      <c r="T37" s="46"/>
      <c r="U37" s="46"/>
      <c r="V37" s="46"/>
      <c r="W37" s="46"/>
      <c r="X37" s="46"/>
      <c r="Y37" s="46">
        <v>1.570330545599363</v>
      </c>
      <c r="Z37" s="46"/>
      <c r="AA37" s="46"/>
      <c r="AB37" s="46"/>
      <c r="AC37" s="46"/>
      <c r="AD37" s="46"/>
      <c r="AE37" s="46"/>
      <c r="AF37" s="46"/>
      <c r="AG37" s="46"/>
      <c r="AH37" s="46">
        <v>1.570330545599363</v>
      </c>
      <c r="AI37" s="46">
        <v>0.75940013216466873</v>
      </c>
      <c r="AJ37" s="46">
        <v>6.5267307074088317</v>
      </c>
      <c r="AK37" s="46"/>
      <c r="AL37" s="46"/>
      <c r="AM37" s="46"/>
      <c r="AN37" s="46"/>
    </row>
    <row r="38" spans="1:40" x14ac:dyDescent="0.25">
      <c r="A38" s="45">
        <v>1625</v>
      </c>
      <c r="B38" s="46"/>
      <c r="C38" s="46"/>
      <c r="D38" s="46"/>
      <c r="E38" s="46"/>
      <c r="F38" s="46"/>
      <c r="G38" s="46"/>
      <c r="H38" s="46"/>
      <c r="I38" s="46"/>
      <c r="J38" s="46"/>
      <c r="K38" s="46"/>
      <c r="L38" s="46"/>
      <c r="M38" s="46"/>
      <c r="N38" s="46"/>
      <c r="O38" s="46"/>
      <c r="P38" s="46"/>
      <c r="Q38" s="46"/>
      <c r="R38" s="46"/>
      <c r="S38" s="46"/>
      <c r="T38" s="46"/>
      <c r="U38" s="46"/>
      <c r="V38" s="46"/>
      <c r="W38" s="46"/>
      <c r="X38" s="46"/>
      <c r="Y38" s="46">
        <v>1.5823178016726407</v>
      </c>
      <c r="Z38" s="46"/>
      <c r="AA38" s="46"/>
      <c r="AB38" s="46"/>
      <c r="AC38" s="46"/>
      <c r="AD38" s="46"/>
      <c r="AE38" s="46"/>
      <c r="AF38" s="46"/>
      <c r="AG38" s="46"/>
      <c r="AH38" s="46">
        <v>1.5823178016726407</v>
      </c>
      <c r="AI38" s="46">
        <v>0.75940013216466873</v>
      </c>
      <c r="AJ38" s="46">
        <v>6.5765530792211129</v>
      </c>
      <c r="AK38" s="46"/>
      <c r="AL38" s="46"/>
      <c r="AM38" s="46"/>
      <c r="AN38" s="46"/>
    </row>
    <row r="39" spans="1:40" x14ac:dyDescent="0.25">
      <c r="A39" s="45">
        <v>1626</v>
      </c>
      <c r="B39" s="46"/>
      <c r="C39" s="46"/>
      <c r="D39" s="46"/>
      <c r="E39" s="46"/>
      <c r="F39" s="46"/>
      <c r="G39" s="46"/>
      <c r="H39" s="46"/>
      <c r="I39" s="46"/>
      <c r="J39" s="46"/>
      <c r="K39" s="46"/>
      <c r="L39" s="46"/>
      <c r="M39" s="46"/>
      <c r="N39" s="46"/>
      <c r="O39" s="46"/>
      <c r="P39" s="46"/>
      <c r="Q39" s="46"/>
      <c r="R39" s="46"/>
      <c r="S39" s="46"/>
      <c r="T39" s="46"/>
      <c r="U39" s="46"/>
      <c r="V39" s="46"/>
      <c r="W39" s="46"/>
      <c r="X39" s="46"/>
      <c r="Y39" s="46">
        <v>1.5943050577459184</v>
      </c>
      <c r="Z39" s="46"/>
      <c r="AA39" s="46"/>
      <c r="AB39" s="46"/>
      <c r="AC39" s="46"/>
      <c r="AD39" s="46"/>
      <c r="AE39" s="46"/>
      <c r="AF39" s="46"/>
      <c r="AG39" s="46"/>
      <c r="AH39" s="46">
        <v>1.5943050577459184</v>
      </c>
      <c r="AI39" s="46">
        <v>0.75940013216466873</v>
      </c>
      <c r="AJ39" s="46">
        <v>6.6263754510333941</v>
      </c>
      <c r="AK39" s="46"/>
      <c r="AL39" s="46"/>
      <c r="AM39" s="46"/>
      <c r="AN39" s="46"/>
    </row>
    <row r="40" spans="1:40" x14ac:dyDescent="0.25">
      <c r="A40" s="45">
        <v>1627</v>
      </c>
      <c r="B40" s="46"/>
      <c r="C40" s="46"/>
      <c r="D40" s="46"/>
      <c r="E40" s="46"/>
      <c r="F40" s="46"/>
      <c r="G40" s="46"/>
      <c r="H40" s="46"/>
      <c r="I40" s="46"/>
      <c r="J40" s="46"/>
      <c r="K40" s="46"/>
      <c r="L40" s="46"/>
      <c r="M40" s="46"/>
      <c r="N40" s="46"/>
      <c r="O40" s="46"/>
      <c r="P40" s="46"/>
      <c r="Q40" s="46"/>
      <c r="R40" s="46"/>
      <c r="S40" s="46"/>
      <c r="T40" s="46"/>
      <c r="U40" s="46"/>
      <c r="V40" s="46"/>
      <c r="W40" s="46"/>
      <c r="X40" s="46"/>
      <c r="Y40" s="46">
        <v>1.6062923138191958</v>
      </c>
      <c r="Z40" s="46"/>
      <c r="AA40" s="46"/>
      <c r="AB40" s="46"/>
      <c r="AC40" s="46"/>
      <c r="AD40" s="46"/>
      <c r="AE40" s="46"/>
      <c r="AF40" s="46"/>
      <c r="AG40" s="46"/>
      <c r="AH40" s="46">
        <v>1.6062923138191958</v>
      </c>
      <c r="AI40" s="46">
        <v>0.75940013216466873</v>
      </c>
      <c r="AJ40" s="46">
        <v>6.6761978228456753</v>
      </c>
      <c r="AK40" s="46"/>
      <c r="AL40" s="46"/>
      <c r="AM40" s="46"/>
      <c r="AN40" s="46"/>
    </row>
    <row r="41" spans="1:40" x14ac:dyDescent="0.25">
      <c r="A41" s="45">
        <v>1628</v>
      </c>
      <c r="B41" s="46"/>
      <c r="C41" s="46"/>
      <c r="D41" s="46"/>
      <c r="E41" s="46"/>
      <c r="F41" s="46"/>
      <c r="G41" s="46"/>
      <c r="H41" s="46"/>
      <c r="I41" s="46"/>
      <c r="J41" s="46"/>
      <c r="K41" s="46"/>
      <c r="L41" s="46"/>
      <c r="M41" s="46"/>
      <c r="N41" s="46"/>
      <c r="O41" s="46"/>
      <c r="P41" s="46"/>
      <c r="Q41" s="46"/>
      <c r="R41" s="46"/>
      <c r="S41" s="46"/>
      <c r="T41" s="46"/>
      <c r="U41" s="46"/>
      <c r="V41" s="46"/>
      <c r="W41" s="46"/>
      <c r="X41" s="46"/>
      <c r="Y41" s="46">
        <v>1.6902031063321388</v>
      </c>
      <c r="Z41" s="46"/>
      <c r="AA41" s="46"/>
      <c r="AB41" s="46"/>
      <c r="AC41" s="46"/>
      <c r="AD41" s="46"/>
      <c r="AE41" s="46"/>
      <c r="AF41" s="46"/>
      <c r="AG41" s="46"/>
      <c r="AH41" s="46">
        <v>1.6902031063321388</v>
      </c>
      <c r="AI41" s="46">
        <v>0.75940013216466873</v>
      </c>
      <c r="AJ41" s="46">
        <v>7.024954425531643</v>
      </c>
      <c r="AK41" s="46"/>
      <c r="AL41" s="46"/>
      <c r="AM41" s="46"/>
      <c r="AN41" s="46"/>
    </row>
    <row r="42" spans="1:40" x14ac:dyDescent="0.25">
      <c r="A42" s="45">
        <v>1629</v>
      </c>
      <c r="B42" s="46"/>
      <c r="C42" s="46"/>
      <c r="D42" s="46"/>
      <c r="E42" s="46"/>
      <c r="F42" s="46"/>
      <c r="G42" s="46"/>
      <c r="H42" s="46"/>
      <c r="I42" s="46"/>
      <c r="J42" s="46"/>
      <c r="K42" s="46"/>
      <c r="L42" s="46"/>
      <c r="M42" s="46"/>
      <c r="N42" s="46"/>
      <c r="O42" s="46"/>
      <c r="P42" s="46"/>
      <c r="Q42" s="46"/>
      <c r="R42" s="46"/>
      <c r="S42" s="46"/>
      <c r="T42" s="46"/>
      <c r="U42" s="46"/>
      <c r="V42" s="46"/>
      <c r="W42" s="46"/>
      <c r="X42" s="46"/>
      <c r="Y42" s="46">
        <v>1.7741138988450817</v>
      </c>
      <c r="Z42" s="46"/>
      <c r="AA42" s="46"/>
      <c r="AB42" s="46"/>
      <c r="AC42" s="46"/>
      <c r="AD42" s="46"/>
      <c r="AE42" s="46"/>
      <c r="AF42" s="46"/>
      <c r="AG42" s="46"/>
      <c r="AH42" s="46">
        <v>1.7741138988450817</v>
      </c>
      <c r="AI42" s="46">
        <v>0.75940013216466873</v>
      </c>
      <c r="AJ42" s="46">
        <v>7.3737110282176106</v>
      </c>
      <c r="AK42" s="46"/>
      <c r="AL42" s="46"/>
      <c r="AM42" s="46"/>
      <c r="AN42" s="46"/>
    </row>
    <row r="43" spans="1:40" x14ac:dyDescent="0.25">
      <c r="A43" s="45">
        <v>1630</v>
      </c>
      <c r="B43" s="46"/>
      <c r="C43" s="46"/>
      <c r="D43" s="46"/>
      <c r="E43" s="46"/>
      <c r="F43" s="46"/>
      <c r="G43" s="46"/>
      <c r="H43" s="46"/>
      <c r="I43" s="46"/>
      <c r="J43" s="46"/>
      <c r="K43" s="46"/>
      <c r="L43" s="46"/>
      <c r="M43" s="46"/>
      <c r="N43" s="46"/>
      <c r="O43" s="46"/>
      <c r="P43" s="46"/>
      <c r="Q43" s="46"/>
      <c r="R43" s="46"/>
      <c r="S43" s="46"/>
      <c r="T43" s="46"/>
      <c r="U43" s="46"/>
      <c r="V43" s="46"/>
      <c r="W43" s="46"/>
      <c r="X43" s="46"/>
      <c r="Y43" s="46">
        <v>12.454759060135405</v>
      </c>
      <c r="Z43" s="46"/>
      <c r="AA43" s="46"/>
      <c r="AB43" s="46"/>
      <c r="AC43" s="46"/>
      <c r="AD43" s="46"/>
      <c r="AE43" s="46"/>
      <c r="AF43" s="46"/>
      <c r="AG43" s="46"/>
      <c r="AH43" s="46">
        <v>12.454759060135405</v>
      </c>
      <c r="AI43" s="46">
        <v>0.75940013216466873</v>
      </c>
      <c r="AJ43" s="46">
        <v>51.76544431296012</v>
      </c>
      <c r="AK43" s="46"/>
      <c r="AL43" s="46"/>
      <c r="AM43" s="46"/>
      <c r="AN43" s="46"/>
    </row>
    <row r="44" spans="1:40" x14ac:dyDescent="0.25">
      <c r="A44" s="45">
        <v>1631</v>
      </c>
      <c r="B44" s="46"/>
      <c r="C44" s="46"/>
      <c r="D44" s="46"/>
      <c r="E44" s="46"/>
      <c r="F44" s="46"/>
      <c r="G44" s="46"/>
      <c r="H44" s="46"/>
      <c r="I44" s="46"/>
      <c r="J44" s="46"/>
      <c r="K44" s="46"/>
      <c r="L44" s="46"/>
      <c r="M44" s="46"/>
      <c r="N44" s="46"/>
      <c r="O44" s="46"/>
      <c r="P44" s="46"/>
      <c r="Q44" s="46"/>
      <c r="R44" s="46"/>
      <c r="S44" s="46"/>
      <c r="T44" s="46"/>
      <c r="U44" s="46"/>
      <c r="V44" s="46"/>
      <c r="W44" s="46"/>
      <c r="X44" s="46"/>
      <c r="Y44" s="46">
        <v>16.849511967656511</v>
      </c>
      <c r="Z44" s="46"/>
      <c r="AA44" s="46"/>
      <c r="AB44" s="46"/>
      <c r="AC44" s="46"/>
      <c r="AD44" s="46"/>
      <c r="AE44" s="46"/>
      <c r="AF44" s="46"/>
      <c r="AG44" s="46"/>
      <c r="AH44" s="46">
        <v>16.849511967656511</v>
      </c>
      <c r="AI44" s="46">
        <v>0.75940013216466873</v>
      </c>
      <c r="AJ44" s="46">
        <v>70.031260279778991</v>
      </c>
      <c r="AK44" s="46"/>
      <c r="AL44" s="46"/>
      <c r="AM44" s="46"/>
      <c r="AN44" s="46"/>
    </row>
    <row r="45" spans="1:40" x14ac:dyDescent="0.25">
      <c r="A45" s="45">
        <v>1632</v>
      </c>
      <c r="B45" s="46"/>
      <c r="C45" s="46"/>
      <c r="D45" s="46"/>
      <c r="E45" s="46"/>
      <c r="F45" s="46"/>
      <c r="G45" s="46"/>
      <c r="H45" s="46"/>
      <c r="I45" s="46"/>
      <c r="J45" s="46"/>
      <c r="K45" s="46"/>
      <c r="L45" s="46"/>
      <c r="M45" s="46"/>
      <c r="N45" s="46"/>
      <c r="O45" s="46"/>
      <c r="P45" s="46"/>
      <c r="Q45" s="46"/>
      <c r="R45" s="46"/>
      <c r="S45" s="46"/>
      <c r="T45" s="46"/>
      <c r="U45" s="46"/>
      <c r="V45" s="46"/>
      <c r="W45" s="46"/>
      <c r="X45" s="46"/>
      <c r="Y45" s="46">
        <v>11.836994101005244</v>
      </c>
      <c r="Z45" s="46"/>
      <c r="AA45" s="46"/>
      <c r="AB45" s="46"/>
      <c r="AC45" s="46"/>
      <c r="AD45" s="46"/>
      <c r="AE45" s="46"/>
      <c r="AF45" s="46"/>
      <c r="AG45" s="46"/>
      <c r="AH45" s="46">
        <v>11.836994101005244</v>
      </c>
      <c r="AI45" s="46">
        <v>0.75940013216466873</v>
      </c>
      <c r="AJ45" s="46">
        <v>49.197841243647687</v>
      </c>
      <c r="AK45" s="46"/>
      <c r="AL45" s="46"/>
      <c r="AM45" s="46"/>
      <c r="AN45" s="46"/>
    </row>
    <row r="46" spans="1:40" x14ac:dyDescent="0.25">
      <c r="A46" s="45">
        <v>1633</v>
      </c>
      <c r="B46" s="46"/>
      <c r="C46" s="46"/>
      <c r="D46" s="46"/>
      <c r="E46" s="46"/>
      <c r="F46" s="46"/>
      <c r="G46" s="46"/>
      <c r="H46" s="46"/>
      <c r="I46" s="46"/>
      <c r="J46" s="46"/>
      <c r="K46" s="46"/>
      <c r="L46" s="46"/>
      <c r="M46" s="46"/>
      <c r="N46" s="46"/>
      <c r="O46" s="46"/>
      <c r="P46" s="46"/>
      <c r="Q46" s="46"/>
      <c r="R46" s="46"/>
      <c r="S46" s="46"/>
      <c r="T46" s="46"/>
      <c r="U46" s="46"/>
      <c r="V46" s="46"/>
      <c r="W46" s="46"/>
      <c r="X46" s="46"/>
      <c r="Y46" s="46">
        <v>6.0895260852250095</v>
      </c>
      <c r="Z46" s="46"/>
      <c r="AA46" s="46"/>
      <c r="AB46" s="46"/>
      <c r="AC46" s="46"/>
      <c r="AD46" s="46"/>
      <c r="AE46" s="46"/>
      <c r="AF46" s="46"/>
      <c r="AG46" s="46"/>
      <c r="AH46" s="46">
        <v>6.0895260852250095</v>
      </c>
      <c r="AI46" s="46">
        <v>0.75940013216466873</v>
      </c>
      <c r="AJ46" s="46">
        <v>25.309764880638824</v>
      </c>
      <c r="AK46" s="46"/>
      <c r="AL46" s="46"/>
      <c r="AM46" s="46"/>
      <c r="AN46" s="46"/>
    </row>
    <row r="47" spans="1:40" x14ac:dyDescent="0.25">
      <c r="A47" s="45">
        <v>1634</v>
      </c>
      <c r="B47" s="46"/>
      <c r="C47" s="46"/>
      <c r="D47" s="46"/>
      <c r="E47" s="46"/>
      <c r="F47" s="46"/>
      <c r="G47" s="46"/>
      <c r="H47" s="46"/>
      <c r="I47" s="46"/>
      <c r="J47" s="46"/>
      <c r="K47" s="46"/>
      <c r="L47" s="46"/>
      <c r="M47" s="46"/>
      <c r="N47" s="46"/>
      <c r="O47" s="46"/>
      <c r="P47" s="46"/>
      <c r="Q47" s="46"/>
      <c r="R47" s="46"/>
      <c r="S47" s="46"/>
      <c r="T47" s="46"/>
      <c r="U47" s="46"/>
      <c r="V47" s="46"/>
      <c r="W47" s="46"/>
      <c r="X47" s="46"/>
      <c r="Y47" s="46">
        <v>4.0093916303880919</v>
      </c>
      <c r="Z47" s="46"/>
      <c r="AA47" s="46"/>
      <c r="AB47" s="46"/>
      <c r="AC47" s="46"/>
      <c r="AD47" s="46"/>
      <c r="AE47" s="46"/>
      <c r="AF47" s="46"/>
      <c r="AG47" s="46"/>
      <c r="AH47" s="46">
        <v>4.0093916303880919</v>
      </c>
      <c r="AI47" s="46">
        <v>0.75940013216466873</v>
      </c>
      <c r="AJ47" s="46">
        <v>16.664147268493746</v>
      </c>
      <c r="AK47" s="46"/>
      <c r="AL47" s="46"/>
      <c r="AM47" s="46"/>
      <c r="AN47" s="46"/>
    </row>
    <row r="48" spans="1:40" x14ac:dyDescent="0.25">
      <c r="A48" s="45">
        <v>1635</v>
      </c>
      <c r="B48" s="46"/>
      <c r="C48" s="46"/>
      <c r="D48" s="46"/>
      <c r="E48" s="46"/>
      <c r="F48" s="46"/>
      <c r="G48" s="46"/>
      <c r="H48" s="46"/>
      <c r="I48" s="46"/>
      <c r="J48" s="46"/>
      <c r="K48" s="46"/>
      <c r="L48" s="46"/>
      <c r="M48" s="46"/>
      <c r="N48" s="46"/>
      <c r="O48" s="46"/>
      <c r="P48" s="46"/>
      <c r="Q48" s="46"/>
      <c r="R48" s="46"/>
      <c r="S48" s="46"/>
      <c r="T48" s="46"/>
      <c r="U48" s="46"/>
      <c r="V48" s="46"/>
      <c r="W48" s="46"/>
      <c r="X48" s="46"/>
      <c r="Y48" s="46">
        <v>2.5892473118279575</v>
      </c>
      <c r="Z48" s="46"/>
      <c r="AA48" s="46"/>
      <c r="AB48" s="46"/>
      <c r="AC48" s="46"/>
      <c r="AD48" s="46"/>
      <c r="AE48" s="46"/>
      <c r="AF48" s="46"/>
      <c r="AG48" s="46"/>
      <c r="AH48" s="46">
        <v>2.5892473118279575</v>
      </c>
      <c r="AI48" s="46">
        <v>0.75940013216466873</v>
      </c>
      <c r="AJ48" s="46">
        <v>10.761632311452731</v>
      </c>
      <c r="AK48" s="46"/>
      <c r="AL48" s="46"/>
      <c r="AM48" s="46"/>
      <c r="AN48" s="46"/>
    </row>
    <row r="49" spans="1:40" x14ac:dyDescent="0.25">
      <c r="A49" s="45">
        <v>1636</v>
      </c>
      <c r="B49" s="46"/>
      <c r="C49" s="46"/>
      <c r="D49" s="46"/>
      <c r="E49" s="46"/>
      <c r="F49" s="46"/>
      <c r="G49" s="46"/>
      <c r="H49" s="46"/>
      <c r="I49" s="46"/>
      <c r="J49" s="46"/>
      <c r="K49" s="46"/>
      <c r="L49" s="46"/>
      <c r="M49" s="46"/>
      <c r="N49" s="46"/>
      <c r="O49" s="46"/>
      <c r="P49" s="46"/>
      <c r="Q49" s="46"/>
      <c r="R49" s="46"/>
      <c r="S49" s="46"/>
      <c r="T49" s="46"/>
      <c r="U49" s="46"/>
      <c r="V49" s="46"/>
      <c r="W49" s="46"/>
      <c r="X49" s="46"/>
      <c r="Y49" s="46">
        <v>2.7672859771200007</v>
      </c>
      <c r="Z49" s="46"/>
      <c r="AA49" s="46"/>
      <c r="AB49" s="46"/>
      <c r="AC49" s="46"/>
      <c r="AD49" s="46"/>
      <c r="AE49" s="46"/>
      <c r="AF49" s="46"/>
      <c r="AG49" s="46"/>
      <c r="AH49" s="46">
        <v>2.7672859771200007</v>
      </c>
      <c r="AI49" s="46">
        <v>0.75940013216466873</v>
      </c>
      <c r="AJ49" s="46">
        <v>11.501610545413751</v>
      </c>
      <c r="AK49" s="46"/>
      <c r="AL49" s="46"/>
      <c r="AM49" s="46"/>
      <c r="AN49" s="46"/>
    </row>
    <row r="50" spans="1:40" x14ac:dyDescent="0.25">
      <c r="A50" s="45">
        <v>1637</v>
      </c>
      <c r="B50" s="46"/>
      <c r="C50" s="46"/>
      <c r="D50" s="46"/>
      <c r="E50" s="46"/>
      <c r="F50" s="46"/>
      <c r="G50" s="46"/>
      <c r="H50" s="46"/>
      <c r="I50" s="46"/>
      <c r="J50" s="46"/>
      <c r="K50" s="46"/>
      <c r="L50" s="46"/>
      <c r="M50" s="46"/>
      <c r="N50" s="46"/>
      <c r="O50" s="46">
        <v>0.31461569095977698</v>
      </c>
      <c r="P50" s="46">
        <v>0.29470330545599366</v>
      </c>
      <c r="Q50" s="46">
        <v>0.75149342891278381</v>
      </c>
      <c r="R50" s="46">
        <v>0.25726802070888094</v>
      </c>
      <c r="S50" s="46"/>
      <c r="T50" s="46"/>
      <c r="U50" s="46"/>
      <c r="V50" s="46">
        <v>1.6180804460374352</v>
      </c>
      <c r="W50" s="46">
        <v>0.79812913777528727</v>
      </c>
      <c r="X50" s="46">
        <v>8.0154234653055951</v>
      </c>
      <c r="Y50" s="46">
        <v>2.5970895770078721</v>
      </c>
      <c r="Z50" s="46"/>
      <c r="AA50" s="46"/>
      <c r="AB50" s="46"/>
      <c r="AC50" s="46"/>
      <c r="AD50" s="46"/>
      <c r="AE50" s="46"/>
      <c r="AF50" s="46"/>
      <c r="AG50" s="46"/>
      <c r="AH50" s="46">
        <v>2.5970895770078721</v>
      </c>
      <c r="AI50" s="46">
        <v>0.75940013216466873</v>
      </c>
      <c r="AJ50" s="46">
        <v>10.794226947727768</v>
      </c>
      <c r="AK50" s="46"/>
      <c r="AL50" s="46"/>
      <c r="AM50" s="46"/>
      <c r="AN50" s="46"/>
    </row>
    <row r="51" spans="1:40" x14ac:dyDescent="0.25">
      <c r="A51" s="45">
        <v>1638</v>
      </c>
      <c r="B51" s="46"/>
      <c r="C51" s="46"/>
      <c r="D51" s="46"/>
      <c r="E51" s="46"/>
      <c r="F51" s="46"/>
      <c r="G51" s="46"/>
      <c r="H51" s="46"/>
      <c r="I51" s="46"/>
      <c r="J51" s="46"/>
      <c r="K51" s="46"/>
      <c r="L51" s="46">
        <v>3.3439964157706097</v>
      </c>
      <c r="M51" s="46"/>
      <c r="N51" s="46"/>
      <c r="O51" s="46">
        <v>0.50975706889685402</v>
      </c>
      <c r="P51" s="46">
        <v>0.46196734368777381</v>
      </c>
      <c r="Q51" s="46">
        <v>0.85304659498207891</v>
      </c>
      <c r="R51" s="46">
        <v>0.24372759856630824</v>
      </c>
      <c r="S51" s="46"/>
      <c r="T51" s="46"/>
      <c r="U51" s="46"/>
      <c r="V51" s="46">
        <v>5.4124950219036245</v>
      </c>
      <c r="W51" s="46">
        <v>0.60153517426410352</v>
      </c>
      <c r="X51" s="46">
        <v>13.583369653538856</v>
      </c>
      <c r="Y51" s="46">
        <v>2.4268931768957436</v>
      </c>
      <c r="Z51" s="46"/>
      <c r="AA51" s="46"/>
      <c r="AB51" s="46"/>
      <c r="AC51" s="46"/>
      <c r="AD51" s="46"/>
      <c r="AE51" s="46"/>
      <c r="AF51" s="46"/>
      <c r="AG51" s="46"/>
      <c r="AH51" s="46">
        <v>2.4268931768957436</v>
      </c>
      <c r="AI51" s="46">
        <v>0.75940013216466873</v>
      </c>
      <c r="AJ51" s="46">
        <v>10.086843350041786</v>
      </c>
      <c r="AK51" s="46"/>
      <c r="AL51" s="46"/>
      <c r="AM51" s="46"/>
      <c r="AN51" s="46"/>
    </row>
    <row r="52" spans="1:40" x14ac:dyDescent="0.25">
      <c r="A52" s="45">
        <v>1639</v>
      </c>
      <c r="B52" s="46"/>
      <c r="C52" s="46"/>
      <c r="D52" s="46"/>
      <c r="E52" s="46"/>
      <c r="F52" s="46"/>
      <c r="G52" s="46"/>
      <c r="H52" s="46"/>
      <c r="I52" s="46"/>
      <c r="J52" s="46"/>
      <c r="K52" s="46"/>
      <c r="L52" s="46"/>
      <c r="M52" s="46"/>
      <c r="N52" s="46"/>
      <c r="O52" s="46"/>
      <c r="P52" s="46"/>
      <c r="Q52" s="46"/>
      <c r="R52" s="46"/>
      <c r="S52" s="46"/>
      <c r="T52" s="46"/>
      <c r="U52" s="46"/>
      <c r="V52" s="46"/>
      <c r="W52" s="46"/>
      <c r="X52" s="46"/>
      <c r="Y52" s="46">
        <v>2.256696776783615</v>
      </c>
      <c r="Z52" s="46"/>
      <c r="AA52" s="46"/>
      <c r="AB52" s="46"/>
      <c r="AC52" s="46"/>
      <c r="AD52" s="46"/>
      <c r="AE52" s="46"/>
      <c r="AF52" s="46"/>
      <c r="AG52" s="46"/>
      <c r="AH52" s="46">
        <v>2.256696776783615</v>
      </c>
      <c r="AI52" s="46">
        <v>0.75940013216466873</v>
      </c>
      <c r="AJ52" s="46">
        <v>9.3794597523558032</v>
      </c>
      <c r="AK52" s="46"/>
      <c r="AL52" s="46"/>
      <c r="AM52" s="46"/>
      <c r="AN52" s="46"/>
    </row>
    <row r="53" spans="1:40" x14ac:dyDescent="0.25">
      <c r="A53" s="45">
        <v>1640</v>
      </c>
      <c r="B53" s="46"/>
      <c r="C53" s="46"/>
      <c r="D53" s="46"/>
      <c r="E53" s="46"/>
      <c r="F53" s="46"/>
      <c r="G53" s="46"/>
      <c r="H53" s="46"/>
      <c r="I53" s="46"/>
      <c r="J53" s="46"/>
      <c r="K53" s="46"/>
      <c r="L53" s="46"/>
      <c r="M53" s="46"/>
      <c r="N53" s="46"/>
      <c r="O53" s="46"/>
      <c r="P53" s="46"/>
      <c r="Q53" s="46"/>
      <c r="R53" s="46"/>
      <c r="S53" s="46"/>
      <c r="T53" s="46"/>
      <c r="U53" s="46"/>
      <c r="V53" s="46"/>
      <c r="W53" s="46"/>
      <c r="X53" s="46"/>
      <c r="Y53" s="46">
        <v>2.0865003766714865</v>
      </c>
      <c r="Z53" s="46"/>
      <c r="AA53" s="46"/>
      <c r="AB53" s="46"/>
      <c r="AC53" s="46"/>
      <c r="AD53" s="46"/>
      <c r="AE53" s="46"/>
      <c r="AF53" s="46"/>
      <c r="AG53" s="46"/>
      <c r="AH53" s="46">
        <v>2.0865003766714865</v>
      </c>
      <c r="AI53" s="46">
        <v>0.75940013216466873</v>
      </c>
      <c r="AJ53" s="46">
        <v>8.6720761546698206</v>
      </c>
      <c r="AK53" s="46"/>
      <c r="AL53" s="46"/>
      <c r="AM53" s="46"/>
      <c r="AN53" s="46"/>
    </row>
    <row r="54" spans="1:40" x14ac:dyDescent="0.25">
      <c r="A54" s="45">
        <v>1641</v>
      </c>
      <c r="B54" s="46"/>
      <c r="C54" s="46"/>
      <c r="D54" s="46"/>
      <c r="E54" s="46"/>
      <c r="F54" s="46"/>
      <c r="G54" s="46"/>
      <c r="H54" s="46"/>
      <c r="I54" s="46"/>
      <c r="J54" s="46"/>
      <c r="K54" s="46"/>
      <c r="L54" s="46"/>
      <c r="M54" s="46"/>
      <c r="N54" s="46"/>
      <c r="O54" s="46"/>
      <c r="P54" s="46"/>
      <c r="Q54" s="46"/>
      <c r="R54" s="46"/>
      <c r="S54" s="46"/>
      <c r="T54" s="46"/>
      <c r="U54" s="46"/>
      <c r="V54" s="46"/>
      <c r="W54" s="46"/>
      <c r="X54" s="46"/>
      <c r="Y54" s="46">
        <v>1.916303976559357</v>
      </c>
      <c r="Z54" s="46"/>
      <c r="AA54" s="46"/>
      <c r="AB54" s="46"/>
      <c r="AC54" s="46"/>
      <c r="AD54" s="46"/>
      <c r="AE54" s="46"/>
      <c r="AF54" s="46"/>
      <c r="AG54" s="46"/>
      <c r="AH54" s="46">
        <v>1.916303976559357</v>
      </c>
      <c r="AI54" s="46">
        <v>0.75940013216466873</v>
      </c>
      <c r="AJ54" s="46">
        <v>7.9646925569838336</v>
      </c>
      <c r="AK54" s="46"/>
      <c r="AL54" s="46"/>
      <c r="AM54" s="46"/>
      <c r="AN54" s="46"/>
    </row>
    <row r="55" spans="1:40" x14ac:dyDescent="0.25">
      <c r="A55" s="45">
        <v>1642</v>
      </c>
      <c r="B55" s="46"/>
      <c r="C55" s="46"/>
      <c r="D55" s="46"/>
      <c r="E55" s="46"/>
      <c r="F55" s="46"/>
      <c r="G55" s="46"/>
      <c r="H55" s="46"/>
      <c r="I55" s="46"/>
      <c r="J55" s="46"/>
      <c r="K55" s="46"/>
      <c r="L55" s="46"/>
      <c r="M55" s="46"/>
      <c r="N55" s="46"/>
      <c r="O55" s="46"/>
      <c r="P55" s="46"/>
      <c r="Q55" s="46"/>
      <c r="R55" s="46"/>
      <c r="S55" s="46"/>
      <c r="T55" s="46"/>
      <c r="U55" s="46"/>
      <c r="V55" s="46"/>
      <c r="W55" s="46"/>
      <c r="X55" s="46"/>
      <c r="Y55" s="46">
        <v>2.7130673410992396</v>
      </c>
      <c r="Z55" s="46"/>
      <c r="AA55" s="46"/>
      <c r="AB55" s="46"/>
      <c r="AC55" s="46"/>
      <c r="AD55" s="46"/>
      <c r="AE55" s="46"/>
      <c r="AF55" s="46"/>
      <c r="AG55" s="46"/>
      <c r="AH55" s="46">
        <v>2.7130673410992396</v>
      </c>
      <c r="AI55" s="46">
        <v>0.75940013216466873</v>
      </c>
      <c r="AJ55" s="46">
        <v>11.276262807243466</v>
      </c>
      <c r="AK55" s="46"/>
      <c r="AL55" s="46"/>
      <c r="AM55" s="46"/>
      <c r="AN55" s="46"/>
    </row>
    <row r="56" spans="1:40" x14ac:dyDescent="0.25">
      <c r="A56" s="45">
        <v>1643</v>
      </c>
      <c r="B56" s="46"/>
      <c r="C56" s="46"/>
      <c r="D56" s="46"/>
      <c r="E56" s="46"/>
      <c r="F56" s="46"/>
      <c r="G56" s="46"/>
      <c r="H56" s="46"/>
      <c r="I56" s="46"/>
      <c r="J56" s="46"/>
      <c r="K56" s="46"/>
      <c r="L56" s="46"/>
      <c r="M56" s="46"/>
      <c r="N56" s="46"/>
      <c r="O56" s="46"/>
      <c r="P56" s="46"/>
      <c r="Q56" s="46"/>
      <c r="R56" s="46"/>
      <c r="S56" s="46"/>
      <c r="T56" s="46"/>
      <c r="U56" s="46"/>
      <c r="V56" s="46"/>
      <c r="W56" s="46"/>
      <c r="X56" s="46"/>
      <c r="Y56" s="46">
        <v>2.4842801931570393</v>
      </c>
      <c r="Z56" s="46"/>
      <c r="AA56" s="46"/>
      <c r="AB56" s="46"/>
      <c r="AC56" s="46"/>
      <c r="AD56" s="46"/>
      <c r="AE56" s="46"/>
      <c r="AF56" s="46"/>
      <c r="AG56" s="46"/>
      <c r="AH56" s="46">
        <v>2.4842801931570393</v>
      </c>
      <c r="AI56" s="46">
        <v>0.75940013216466873</v>
      </c>
      <c r="AJ56" s="46">
        <v>10.325359758124652</v>
      </c>
      <c r="AK56" s="46"/>
      <c r="AL56" s="46"/>
      <c r="AM56" s="46"/>
      <c r="AN56" s="46"/>
    </row>
    <row r="57" spans="1:40" x14ac:dyDescent="0.25">
      <c r="A57" s="45">
        <v>1644</v>
      </c>
      <c r="B57" s="46"/>
      <c r="C57" s="46"/>
      <c r="D57" s="46"/>
      <c r="E57" s="46"/>
      <c r="F57" s="46"/>
      <c r="G57" s="46"/>
      <c r="H57" s="46"/>
      <c r="I57" s="46"/>
      <c r="J57" s="46"/>
      <c r="K57" s="46"/>
      <c r="L57" s="46"/>
      <c r="M57" s="46"/>
      <c r="N57" s="46"/>
      <c r="O57" s="46"/>
      <c r="P57" s="46"/>
      <c r="Q57" s="46"/>
      <c r="R57" s="46"/>
      <c r="S57" s="46"/>
      <c r="T57" s="46"/>
      <c r="U57" s="46"/>
      <c r="V57" s="46"/>
      <c r="W57" s="46"/>
      <c r="X57" s="46"/>
      <c r="Y57" s="46">
        <v>2.7958547160303664</v>
      </c>
      <c r="Z57" s="46"/>
      <c r="AA57" s="46"/>
      <c r="AB57" s="46"/>
      <c r="AC57" s="46"/>
      <c r="AD57" s="46"/>
      <c r="AE57" s="46"/>
      <c r="AF57" s="46"/>
      <c r="AG57" s="46"/>
      <c r="AH57" s="46">
        <v>2.7958547160303664</v>
      </c>
      <c r="AI57" s="46">
        <v>0.75940013216466873</v>
      </c>
      <c r="AJ57" s="46">
        <v>11.62035017385743</v>
      </c>
      <c r="AK57" s="46"/>
      <c r="AL57" s="46"/>
      <c r="AM57" s="46"/>
      <c r="AN57" s="46"/>
    </row>
    <row r="58" spans="1:40" x14ac:dyDescent="0.25">
      <c r="A58" s="45">
        <v>1645</v>
      </c>
      <c r="B58" s="46"/>
      <c r="C58" s="46"/>
      <c r="D58" s="46"/>
      <c r="E58" s="46"/>
      <c r="F58" s="46"/>
      <c r="G58" s="46"/>
      <c r="H58" s="46"/>
      <c r="I58" s="46"/>
      <c r="J58" s="46"/>
      <c r="K58" s="46"/>
      <c r="L58" s="46"/>
      <c r="M58" s="46"/>
      <c r="N58" s="46"/>
      <c r="O58" s="46"/>
      <c r="P58" s="46"/>
      <c r="Q58" s="46"/>
      <c r="R58" s="46"/>
      <c r="S58" s="46"/>
      <c r="T58" s="46"/>
      <c r="U58" s="46"/>
      <c r="V58" s="46"/>
      <c r="W58" s="46"/>
      <c r="X58" s="46"/>
      <c r="Y58" s="46">
        <v>1.6799102808328756</v>
      </c>
      <c r="Z58" s="46"/>
      <c r="AA58" s="46"/>
      <c r="AB58" s="46"/>
      <c r="AC58" s="46"/>
      <c r="AD58" s="46"/>
      <c r="AE58" s="46"/>
      <c r="AF58" s="46"/>
      <c r="AG58" s="46"/>
      <c r="AH58" s="46">
        <v>1.6799102808328756</v>
      </c>
      <c r="AI58" s="46">
        <v>0.75940013216466873</v>
      </c>
      <c r="AJ58" s="46">
        <v>6.9821745786769149</v>
      </c>
      <c r="AK58" s="46"/>
      <c r="AL58" s="46"/>
      <c r="AM58" s="46"/>
      <c r="AN58" s="46"/>
    </row>
    <row r="59" spans="1:40" x14ac:dyDescent="0.25">
      <c r="A59" s="45">
        <v>1646</v>
      </c>
      <c r="B59" s="46"/>
      <c r="C59" s="46"/>
      <c r="D59" s="46"/>
      <c r="E59" s="46"/>
      <c r="F59" s="46"/>
      <c r="G59" s="46"/>
      <c r="H59" s="46"/>
      <c r="I59" s="46"/>
      <c r="J59" s="46"/>
      <c r="K59" s="46"/>
      <c r="L59" s="46"/>
      <c r="M59" s="46"/>
      <c r="N59" s="46"/>
      <c r="O59" s="46"/>
      <c r="P59" s="46"/>
      <c r="Q59" s="46"/>
      <c r="R59" s="46"/>
      <c r="S59" s="46"/>
      <c r="T59" s="46"/>
      <c r="U59" s="46"/>
      <c r="V59" s="46"/>
      <c r="W59" s="46"/>
      <c r="X59" s="46"/>
      <c r="Y59" s="46">
        <v>1.624990365171177</v>
      </c>
      <c r="Z59" s="46"/>
      <c r="AA59" s="46"/>
      <c r="AB59" s="46"/>
      <c r="AC59" s="46"/>
      <c r="AD59" s="46"/>
      <c r="AE59" s="46"/>
      <c r="AF59" s="46"/>
      <c r="AG59" s="46"/>
      <c r="AH59" s="46">
        <v>1.624990365171177</v>
      </c>
      <c r="AI59" s="46">
        <v>0.75940013216466873</v>
      </c>
      <c r="AJ59" s="46">
        <v>6.7539121271809472</v>
      </c>
      <c r="AK59" s="46"/>
      <c r="AL59" s="46"/>
      <c r="AM59" s="46"/>
      <c r="AN59" s="46"/>
    </row>
    <row r="60" spans="1:40" x14ac:dyDescent="0.25">
      <c r="A60" s="45">
        <v>1647</v>
      </c>
      <c r="B60" s="46"/>
      <c r="C60" s="46"/>
      <c r="D60" s="46"/>
      <c r="E60" s="46"/>
      <c r="F60" s="46"/>
      <c r="G60" s="46"/>
      <c r="H60" s="46"/>
      <c r="I60" s="46"/>
      <c r="J60" s="46"/>
      <c r="K60" s="46"/>
      <c r="L60" s="46"/>
      <c r="M60" s="46"/>
      <c r="N60" s="46"/>
      <c r="O60" s="46"/>
      <c r="P60" s="46"/>
      <c r="Q60" s="46"/>
      <c r="R60" s="46"/>
      <c r="S60" s="46"/>
      <c r="T60" s="46"/>
      <c r="U60" s="46"/>
      <c r="V60" s="46"/>
      <c r="W60" s="46"/>
      <c r="X60" s="46"/>
      <c r="Y60" s="46">
        <v>1.5700704495094784</v>
      </c>
      <c r="Z60" s="46"/>
      <c r="AA60" s="46"/>
      <c r="AB60" s="46"/>
      <c r="AC60" s="46"/>
      <c r="AD60" s="46"/>
      <c r="AE60" s="46"/>
      <c r="AF60" s="46"/>
      <c r="AG60" s="46"/>
      <c r="AH60" s="46">
        <v>1.5700704495094784</v>
      </c>
      <c r="AI60" s="46">
        <v>0.75940013216466873</v>
      </c>
      <c r="AJ60" s="46">
        <v>6.5256496756849796</v>
      </c>
      <c r="AK60" s="46"/>
      <c r="AL60" s="46"/>
      <c r="AM60" s="46"/>
      <c r="AN60" s="46"/>
    </row>
    <row r="61" spans="1:40" x14ac:dyDescent="0.25">
      <c r="A61" s="45">
        <v>1648</v>
      </c>
      <c r="B61" s="46"/>
      <c r="C61" s="46"/>
      <c r="D61" s="46"/>
      <c r="E61" s="46"/>
      <c r="F61" s="46"/>
      <c r="G61" s="46"/>
      <c r="H61" s="46"/>
      <c r="I61" s="46"/>
      <c r="J61" s="46"/>
      <c r="K61" s="46"/>
      <c r="L61" s="46"/>
      <c r="M61" s="46"/>
      <c r="N61" s="46"/>
      <c r="O61" s="46"/>
      <c r="P61" s="46"/>
      <c r="Q61" s="46"/>
      <c r="R61" s="46"/>
      <c r="S61" s="46"/>
      <c r="T61" s="46"/>
      <c r="U61" s="46"/>
      <c r="V61" s="46"/>
      <c r="W61" s="46"/>
      <c r="X61" s="46"/>
      <c r="Y61" s="46">
        <v>1.5151505338477798</v>
      </c>
      <c r="Z61" s="46"/>
      <c r="AA61" s="46"/>
      <c r="AB61" s="46"/>
      <c r="AC61" s="46"/>
      <c r="AD61" s="46"/>
      <c r="AE61" s="46"/>
      <c r="AF61" s="46"/>
      <c r="AG61" s="46"/>
      <c r="AH61" s="46">
        <v>1.5151505338477798</v>
      </c>
      <c r="AI61" s="46">
        <v>0.75940013216466873</v>
      </c>
      <c r="AJ61" s="46">
        <v>6.297387224189011</v>
      </c>
      <c r="AK61" s="46"/>
      <c r="AL61" s="46"/>
      <c r="AM61" s="46"/>
      <c r="AN61" s="46"/>
    </row>
    <row r="62" spans="1:40" x14ac:dyDescent="0.25">
      <c r="A62" s="45">
        <v>1649</v>
      </c>
      <c r="B62" s="46"/>
      <c r="C62" s="46"/>
      <c r="D62" s="46"/>
      <c r="E62" s="46"/>
      <c r="F62" s="46"/>
      <c r="G62" s="46"/>
      <c r="H62" s="46"/>
      <c r="I62" s="46"/>
      <c r="J62" s="46"/>
      <c r="K62" s="46"/>
      <c r="L62" s="46"/>
      <c r="M62" s="46"/>
      <c r="N62" s="46"/>
      <c r="O62" s="46"/>
      <c r="P62" s="46"/>
      <c r="Q62" s="46"/>
      <c r="R62" s="46"/>
      <c r="S62" s="46"/>
      <c r="T62" s="46"/>
      <c r="U62" s="46"/>
      <c r="V62" s="46"/>
      <c r="W62" s="46"/>
      <c r="X62" s="46"/>
      <c r="Y62" s="46">
        <v>1.4602306181860811</v>
      </c>
      <c r="Z62" s="46"/>
      <c r="AA62" s="46"/>
      <c r="AB62" s="46"/>
      <c r="AC62" s="46"/>
      <c r="AD62" s="46"/>
      <c r="AE62" s="46"/>
      <c r="AF62" s="46"/>
      <c r="AG62" s="46"/>
      <c r="AH62" s="46">
        <v>1.4602306181860811</v>
      </c>
      <c r="AI62" s="46">
        <v>0.75940013216466873</v>
      </c>
      <c r="AJ62" s="46">
        <v>6.0691247726930433</v>
      </c>
      <c r="AK62" s="46"/>
      <c r="AL62" s="46"/>
      <c r="AM62" s="46"/>
      <c r="AN62" s="46"/>
    </row>
    <row r="63" spans="1:40" x14ac:dyDescent="0.25">
      <c r="A63" s="45">
        <v>1650</v>
      </c>
      <c r="B63" s="46"/>
      <c r="C63" s="46"/>
      <c r="D63" s="46"/>
      <c r="E63" s="46"/>
      <c r="F63" s="46"/>
      <c r="G63" s="46"/>
      <c r="H63" s="46"/>
      <c r="I63" s="46"/>
      <c r="J63" s="46"/>
      <c r="K63" s="46"/>
      <c r="L63" s="46"/>
      <c r="M63" s="46"/>
      <c r="N63" s="46"/>
      <c r="O63" s="46"/>
      <c r="P63" s="46"/>
      <c r="Q63" s="46"/>
      <c r="R63" s="46"/>
      <c r="S63" s="46"/>
      <c r="T63" s="46"/>
      <c r="U63" s="46"/>
      <c r="V63" s="46"/>
      <c r="W63" s="46"/>
      <c r="X63" s="46"/>
      <c r="Y63" s="46">
        <v>1.4053107025243825</v>
      </c>
      <c r="Z63" s="46"/>
      <c r="AA63" s="46"/>
      <c r="AB63" s="46"/>
      <c r="AC63" s="46"/>
      <c r="AD63" s="46"/>
      <c r="AE63" s="46"/>
      <c r="AF63" s="46"/>
      <c r="AG63" s="46"/>
      <c r="AH63" s="46">
        <v>1.4053107025243825</v>
      </c>
      <c r="AI63" s="46">
        <v>0.75940013216466873</v>
      </c>
      <c r="AJ63" s="46">
        <v>5.8408623211970747</v>
      </c>
      <c r="AK63" s="46"/>
      <c r="AL63" s="46"/>
      <c r="AM63" s="46"/>
      <c r="AN63" s="46"/>
    </row>
    <row r="64" spans="1:40" x14ac:dyDescent="0.25">
      <c r="A64" s="45">
        <v>1651</v>
      </c>
      <c r="B64" s="46"/>
      <c r="C64" s="46"/>
      <c r="D64" s="46"/>
      <c r="E64" s="46"/>
      <c r="F64" s="46"/>
      <c r="G64" s="46"/>
      <c r="H64" s="46"/>
      <c r="I64" s="46"/>
      <c r="J64" s="46"/>
      <c r="K64" s="46"/>
      <c r="L64" s="46"/>
      <c r="M64" s="46"/>
      <c r="N64" s="46"/>
      <c r="O64" s="46"/>
      <c r="P64" s="46"/>
      <c r="Q64" s="46"/>
      <c r="R64" s="46"/>
      <c r="S64" s="46"/>
      <c r="T64" s="46"/>
      <c r="U64" s="46"/>
      <c r="V64" s="46"/>
      <c r="W64" s="46"/>
      <c r="X64" s="46"/>
      <c r="Y64" s="46">
        <v>1.3503907868626839</v>
      </c>
      <c r="Z64" s="46"/>
      <c r="AA64" s="46"/>
      <c r="AB64" s="46"/>
      <c r="AC64" s="46"/>
      <c r="AD64" s="46"/>
      <c r="AE64" s="46"/>
      <c r="AF64" s="46"/>
      <c r="AG64" s="46"/>
      <c r="AH64" s="46">
        <v>1.3503907868626839</v>
      </c>
      <c r="AI64" s="46">
        <v>0.75940013216466873</v>
      </c>
      <c r="AJ64" s="46">
        <v>5.612599869701107</v>
      </c>
      <c r="AK64" s="46"/>
      <c r="AL64" s="46"/>
      <c r="AM64" s="46"/>
      <c r="AN64" s="46"/>
    </row>
    <row r="65" spans="1:40" x14ac:dyDescent="0.25">
      <c r="A65" s="45">
        <v>1652</v>
      </c>
      <c r="B65" s="46"/>
      <c r="C65" s="46"/>
      <c r="D65" s="46"/>
      <c r="E65" s="46"/>
      <c r="F65" s="46"/>
      <c r="G65" s="46"/>
      <c r="H65" s="46"/>
      <c r="I65" s="46"/>
      <c r="J65" s="46"/>
      <c r="K65" s="46"/>
      <c r="L65" s="46"/>
      <c r="M65" s="46"/>
      <c r="N65" s="46"/>
      <c r="O65" s="46"/>
      <c r="P65" s="46"/>
      <c r="Q65" s="46"/>
      <c r="R65" s="46"/>
      <c r="S65" s="46"/>
      <c r="T65" s="46"/>
      <c r="U65" s="46"/>
      <c r="V65" s="46"/>
      <c r="W65" s="46"/>
      <c r="X65" s="46"/>
      <c r="Y65" s="46">
        <v>1.2954708712009853</v>
      </c>
      <c r="Z65" s="46"/>
      <c r="AA65" s="46"/>
      <c r="AB65" s="46"/>
      <c r="AC65" s="46"/>
      <c r="AD65" s="46"/>
      <c r="AE65" s="46"/>
      <c r="AF65" s="46"/>
      <c r="AG65" s="46"/>
      <c r="AH65" s="46">
        <v>1.2954708712009853</v>
      </c>
      <c r="AI65" s="46">
        <v>0.75940013216466873</v>
      </c>
      <c r="AJ65" s="46">
        <v>5.3843374182051393</v>
      </c>
      <c r="AK65" s="46"/>
      <c r="AL65" s="46"/>
      <c r="AM65" s="46"/>
      <c r="AN65" s="46"/>
    </row>
    <row r="66" spans="1:40" x14ac:dyDescent="0.25">
      <c r="A66" s="45">
        <v>1653</v>
      </c>
      <c r="B66" s="46"/>
      <c r="C66" s="46"/>
      <c r="D66" s="46"/>
      <c r="E66" s="46"/>
      <c r="F66" s="46"/>
      <c r="G66" s="46"/>
      <c r="H66" s="46"/>
      <c r="I66" s="46"/>
      <c r="J66" s="46"/>
      <c r="K66" s="46"/>
      <c r="L66" s="46"/>
      <c r="M66" s="46"/>
      <c r="N66" s="46"/>
      <c r="O66" s="46"/>
      <c r="P66" s="46"/>
      <c r="Q66" s="46"/>
      <c r="R66" s="46"/>
      <c r="S66" s="46"/>
      <c r="T66" s="46"/>
      <c r="U66" s="46"/>
      <c r="V66" s="46"/>
      <c r="W66" s="46"/>
      <c r="X66" s="46"/>
      <c r="Y66" s="46">
        <v>1.2405509555392866</v>
      </c>
      <c r="Z66" s="46"/>
      <c r="AA66" s="46"/>
      <c r="AB66" s="46"/>
      <c r="AC66" s="46"/>
      <c r="AD66" s="46"/>
      <c r="AE66" s="46"/>
      <c r="AF66" s="46"/>
      <c r="AG66" s="46"/>
      <c r="AH66" s="46">
        <v>1.2405509555392866</v>
      </c>
      <c r="AI66" s="46">
        <v>0.75940013216466873</v>
      </c>
      <c r="AJ66" s="46">
        <v>5.1560749667091708</v>
      </c>
      <c r="AK66" s="46"/>
      <c r="AL66" s="46"/>
      <c r="AM66" s="46"/>
      <c r="AN66" s="46"/>
    </row>
    <row r="67" spans="1:40" x14ac:dyDescent="0.25">
      <c r="A67" s="45">
        <v>1654</v>
      </c>
      <c r="B67" s="46"/>
      <c r="C67" s="46"/>
      <c r="D67" s="46"/>
      <c r="E67" s="46"/>
      <c r="F67" s="46"/>
      <c r="G67" s="46"/>
      <c r="H67" s="46"/>
      <c r="I67" s="46"/>
      <c r="J67" s="46"/>
      <c r="K67" s="46"/>
      <c r="L67" s="46"/>
      <c r="M67" s="46"/>
      <c r="N67" s="46"/>
      <c r="O67" s="46"/>
      <c r="P67" s="46"/>
      <c r="Q67" s="46"/>
      <c r="R67" s="46"/>
      <c r="S67" s="46"/>
      <c r="T67" s="46"/>
      <c r="U67" s="46"/>
      <c r="V67" s="46"/>
      <c r="W67" s="46"/>
      <c r="X67" s="46"/>
      <c r="Y67" s="46">
        <v>1.185631039877588</v>
      </c>
      <c r="Z67" s="46"/>
      <c r="AA67" s="46"/>
      <c r="AB67" s="46"/>
      <c r="AC67" s="46"/>
      <c r="AD67" s="46"/>
      <c r="AE67" s="46"/>
      <c r="AF67" s="46"/>
      <c r="AG67" s="46"/>
      <c r="AH67" s="46">
        <v>1.185631039877588</v>
      </c>
      <c r="AI67" s="46">
        <v>0.75940013216466873</v>
      </c>
      <c r="AJ67" s="46">
        <v>4.9278125152132031</v>
      </c>
      <c r="AK67" s="46"/>
      <c r="AL67" s="46"/>
      <c r="AM67" s="46"/>
      <c r="AN67" s="46"/>
    </row>
    <row r="68" spans="1:40" x14ac:dyDescent="0.25">
      <c r="A68" s="45">
        <v>1655</v>
      </c>
      <c r="B68" s="46"/>
      <c r="C68" s="46"/>
      <c r="D68" s="46"/>
      <c r="E68" s="46"/>
      <c r="F68" s="46"/>
      <c r="G68" s="46"/>
      <c r="H68" s="46"/>
      <c r="I68" s="46"/>
      <c r="J68" s="46"/>
      <c r="K68" s="46"/>
      <c r="L68" s="46"/>
      <c r="M68" s="46"/>
      <c r="N68" s="46"/>
      <c r="O68" s="46"/>
      <c r="P68" s="46"/>
      <c r="Q68" s="46"/>
      <c r="R68" s="46"/>
      <c r="S68" s="46"/>
      <c r="T68" s="46"/>
      <c r="U68" s="46"/>
      <c r="V68" s="46"/>
      <c r="W68" s="46"/>
      <c r="X68" s="46"/>
      <c r="Y68" s="46">
        <v>1.1307111242158894</v>
      </c>
      <c r="Z68" s="46"/>
      <c r="AA68" s="46"/>
      <c r="AB68" s="46"/>
      <c r="AC68" s="46"/>
      <c r="AD68" s="46"/>
      <c r="AE68" s="46"/>
      <c r="AF68" s="46"/>
      <c r="AG68" s="46"/>
      <c r="AH68" s="46">
        <v>1.1307111242158894</v>
      </c>
      <c r="AI68" s="46">
        <v>0.75940013216466873</v>
      </c>
      <c r="AJ68" s="46">
        <v>4.6995500637172345</v>
      </c>
      <c r="AK68" s="46"/>
      <c r="AL68" s="46"/>
      <c r="AM68" s="46"/>
      <c r="AN68" s="46"/>
    </row>
    <row r="69" spans="1:40" x14ac:dyDescent="0.25">
      <c r="A69" s="45">
        <v>1656</v>
      </c>
      <c r="B69" s="46"/>
      <c r="C69" s="46"/>
      <c r="D69" s="46"/>
      <c r="E69" s="46"/>
      <c r="F69" s="46"/>
      <c r="G69" s="46"/>
      <c r="H69" s="46"/>
      <c r="I69" s="46"/>
      <c r="J69" s="46"/>
      <c r="K69" s="46"/>
      <c r="L69" s="46"/>
      <c r="M69" s="46"/>
      <c r="N69" s="46"/>
      <c r="O69" s="46"/>
      <c r="P69" s="46"/>
      <c r="Q69" s="46"/>
      <c r="R69" s="46"/>
      <c r="S69" s="46"/>
      <c r="T69" s="46"/>
      <c r="U69" s="46"/>
      <c r="V69" s="46"/>
      <c r="W69" s="46"/>
      <c r="X69" s="46"/>
      <c r="Y69" s="46">
        <v>1.0757912085541907</v>
      </c>
      <c r="Z69" s="46"/>
      <c r="AA69" s="46"/>
      <c r="AB69" s="46"/>
      <c r="AC69" s="46"/>
      <c r="AD69" s="46"/>
      <c r="AE69" s="46"/>
      <c r="AF69" s="46"/>
      <c r="AG69" s="46"/>
      <c r="AH69" s="46">
        <v>1.0757912085541907</v>
      </c>
      <c r="AI69" s="46">
        <v>0.75940013216466873</v>
      </c>
      <c r="AJ69" s="46">
        <v>4.4712876122212668</v>
      </c>
      <c r="AK69" s="46"/>
      <c r="AL69" s="46"/>
      <c r="AM69" s="46"/>
      <c r="AN69" s="46"/>
    </row>
    <row r="70" spans="1:40" x14ac:dyDescent="0.25">
      <c r="A70" s="45">
        <v>1657</v>
      </c>
      <c r="B70" s="46"/>
      <c r="C70" s="46"/>
      <c r="D70" s="46"/>
      <c r="E70" s="46">
        <v>0.23770136357065999</v>
      </c>
      <c r="F70" s="46"/>
      <c r="G70" s="46"/>
      <c r="H70" s="46"/>
      <c r="I70" s="46"/>
      <c r="J70" s="46"/>
      <c r="K70" s="46"/>
      <c r="L70" s="46"/>
      <c r="M70" s="46"/>
      <c r="N70" s="46"/>
      <c r="O70" s="46"/>
      <c r="P70" s="46"/>
      <c r="Q70" s="46"/>
      <c r="R70" s="46"/>
      <c r="S70" s="46"/>
      <c r="T70" s="46"/>
      <c r="U70" s="46"/>
      <c r="V70" s="46"/>
      <c r="W70" s="46"/>
      <c r="X70" s="46"/>
      <c r="Y70" s="46">
        <v>1.0208712928924921</v>
      </c>
      <c r="Z70" s="46"/>
      <c r="AA70" s="46"/>
      <c r="AB70" s="46"/>
      <c r="AC70" s="46"/>
      <c r="AD70" s="46"/>
      <c r="AE70" s="46"/>
      <c r="AF70" s="46"/>
      <c r="AG70" s="46"/>
      <c r="AH70" s="46">
        <v>1.0208712928924921</v>
      </c>
      <c r="AI70" s="46">
        <v>0.75940013216466873</v>
      </c>
      <c r="AJ70" s="46">
        <v>4.2430251607252991</v>
      </c>
      <c r="AK70" s="46"/>
      <c r="AL70" s="46"/>
      <c r="AM70" s="46"/>
      <c r="AN70" s="46"/>
    </row>
    <row r="71" spans="1:40" x14ac:dyDescent="0.25">
      <c r="A71" s="45">
        <v>1658</v>
      </c>
      <c r="B71" s="46">
        <v>2.2560215001954078</v>
      </c>
      <c r="C71" s="46"/>
      <c r="D71" s="46">
        <v>0.2782551435041678</v>
      </c>
      <c r="E71" s="46">
        <v>0.23944129472292269</v>
      </c>
      <c r="F71" s="46"/>
      <c r="G71" s="46"/>
      <c r="H71" s="46"/>
      <c r="I71" s="46">
        <v>2.7737179384224984</v>
      </c>
      <c r="J71" s="46">
        <v>0.2929757567028427</v>
      </c>
      <c r="K71" s="46">
        <v>3.9230874538155325</v>
      </c>
      <c r="L71" s="46"/>
      <c r="M71" s="46"/>
      <c r="N71" s="46"/>
      <c r="O71" s="46"/>
      <c r="P71" s="46"/>
      <c r="Q71" s="46"/>
      <c r="R71" s="46"/>
      <c r="S71" s="46"/>
      <c r="T71" s="46"/>
      <c r="U71" s="46"/>
      <c r="V71" s="46"/>
      <c r="W71" s="46"/>
      <c r="X71" s="46"/>
      <c r="Y71" s="46">
        <v>0.96595137723079361</v>
      </c>
      <c r="Z71" s="46"/>
      <c r="AA71" s="46"/>
      <c r="AB71" s="46"/>
      <c r="AC71" s="46"/>
      <c r="AD71" s="46"/>
      <c r="AE71" s="46"/>
      <c r="AF71" s="46"/>
      <c r="AG71" s="46"/>
      <c r="AH71" s="46">
        <v>0.96595137723079361</v>
      </c>
      <c r="AI71" s="46">
        <v>0.75940013216466873</v>
      </c>
      <c r="AJ71" s="46">
        <v>4.0147627092293314</v>
      </c>
      <c r="AK71" s="46"/>
      <c r="AL71" s="46"/>
      <c r="AM71" s="46"/>
      <c r="AN71" s="46"/>
    </row>
    <row r="72" spans="1:40" x14ac:dyDescent="0.25">
      <c r="A72" s="45">
        <v>1659</v>
      </c>
      <c r="B72" s="46">
        <v>2.2406744151600648</v>
      </c>
      <c r="C72" s="46"/>
      <c r="D72" s="46">
        <v>0.28588407240255048</v>
      </c>
      <c r="E72" s="46">
        <v>0.2411812258751854</v>
      </c>
      <c r="F72" s="46"/>
      <c r="G72" s="46"/>
      <c r="H72" s="46"/>
      <c r="I72" s="46">
        <v>2.7677397134378006</v>
      </c>
      <c r="J72" s="46">
        <v>0.2929757567028427</v>
      </c>
      <c r="K72" s="46">
        <v>3.9146319799879041</v>
      </c>
      <c r="L72" s="46"/>
      <c r="M72" s="46"/>
      <c r="N72" s="46"/>
      <c r="O72" s="46"/>
      <c r="P72" s="46"/>
      <c r="Q72" s="46"/>
      <c r="R72" s="46"/>
      <c r="S72" s="46"/>
      <c r="T72" s="46"/>
      <c r="U72" s="46"/>
      <c r="V72" s="46"/>
      <c r="W72" s="46"/>
      <c r="X72" s="46"/>
      <c r="Y72" s="46">
        <v>0.91103146156909609</v>
      </c>
      <c r="Z72" s="46"/>
      <c r="AA72" s="46"/>
      <c r="AB72" s="46"/>
      <c r="AC72" s="46"/>
      <c r="AD72" s="46"/>
      <c r="AE72" s="46"/>
      <c r="AF72" s="46"/>
      <c r="AG72" s="46"/>
      <c r="AH72" s="46">
        <v>0.91103146156909609</v>
      </c>
      <c r="AI72" s="46">
        <v>0.75940013216466873</v>
      </c>
      <c r="AJ72" s="46">
        <v>3.7865002577333677</v>
      </c>
      <c r="AK72" s="46"/>
      <c r="AL72" s="46"/>
      <c r="AM72" s="46"/>
      <c r="AN72" s="46"/>
    </row>
    <row r="73" spans="1:40" x14ac:dyDescent="0.25">
      <c r="A73" s="45">
        <v>1660</v>
      </c>
      <c r="B73" s="46">
        <v>2.2253273301247218</v>
      </c>
      <c r="C73" s="46"/>
      <c r="D73" s="46">
        <v>0.29351300130093316</v>
      </c>
      <c r="E73" s="46">
        <v>0.2429211570274481</v>
      </c>
      <c r="F73" s="46"/>
      <c r="G73" s="46"/>
      <c r="H73" s="46"/>
      <c r="I73" s="46">
        <v>2.7617614884531028</v>
      </c>
      <c r="J73" s="46">
        <v>0.2929757567028427</v>
      </c>
      <c r="K73" s="46">
        <v>3.9061765061602758</v>
      </c>
      <c r="L73" s="46"/>
      <c r="M73" s="46"/>
      <c r="N73" s="46"/>
      <c r="O73" s="46"/>
      <c r="P73" s="46"/>
      <c r="Q73" s="46"/>
      <c r="R73" s="46"/>
      <c r="S73" s="46"/>
      <c r="T73" s="46"/>
      <c r="U73" s="46"/>
      <c r="V73" s="46"/>
      <c r="W73" s="46"/>
      <c r="X73" s="46"/>
      <c r="Y73" s="46">
        <v>1.6878056551174829</v>
      </c>
      <c r="Z73" s="46"/>
      <c r="AA73" s="46"/>
      <c r="AB73" s="46"/>
      <c r="AC73" s="46"/>
      <c r="AD73" s="46"/>
      <c r="AE73" s="46"/>
      <c r="AF73" s="46"/>
      <c r="AG73" s="46"/>
      <c r="AH73" s="46">
        <v>1.6878056551174829</v>
      </c>
      <c r="AI73" s="46">
        <v>0.75940013216466873</v>
      </c>
      <c r="AJ73" s="46">
        <v>7.0149899511691851</v>
      </c>
      <c r="AK73" s="46"/>
      <c r="AL73" s="46"/>
      <c r="AM73" s="46"/>
      <c r="AN73" s="46"/>
    </row>
    <row r="74" spans="1:40" x14ac:dyDescent="0.25">
      <c r="A74" s="45">
        <v>1661</v>
      </c>
      <c r="B74" s="46">
        <v>2.2099802450893788</v>
      </c>
      <c r="C74" s="46"/>
      <c r="D74" s="46">
        <v>0.30114193019931584</v>
      </c>
      <c r="E74" s="46">
        <v>0.24466108817971083</v>
      </c>
      <c r="F74" s="46"/>
      <c r="G74" s="46"/>
      <c r="H74" s="46"/>
      <c r="I74" s="46">
        <v>2.7557832634684054</v>
      </c>
      <c r="J74" s="46">
        <v>0.2929757567028427</v>
      </c>
      <c r="K74" s="46">
        <v>3.8977210323326483</v>
      </c>
      <c r="L74" s="46"/>
      <c r="M74" s="46"/>
      <c r="N74" s="46"/>
      <c r="O74" s="46"/>
      <c r="P74" s="46"/>
      <c r="Q74" s="46"/>
      <c r="R74" s="46"/>
      <c r="S74" s="46"/>
      <c r="T74" s="46"/>
      <c r="U74" s="46"/>
      <c r="V74" s="46"/>
      <c r="W74" s="46"/>
      <c r="X74" s="46"/>
      <c r="Y74" s="46">
        <v>2.4645798486658701</v>
      </c>
      <c r="Z74" s="46"/>
      <c r="AA74" s="46"/>
      <c r="AB74" s="46"/>
      <c r="AC74" s="46"/>
      <c r="AD74" s="46"/>
      <c r="AE74" s="46"/>
      <c r="AF74" s="46"/>
      <c r="AG74" s="46"/>
      <c r="AH74" s="46">
        <v>2.4645798486658701</v>
      </c>
      <c r="AI74" s="46">
        <v>0.75940013216466873</v>
      </c>
      <c r="AJ74" s="46">
        <v>10.243479644605005</v>
      </c>
      <c r="AK74" s="46"/>
      <c r="AL74" s="46"/>
      <c r="AM74" s="46"/>
      <c r="AN74" s="46"/>
    </row>
    <row r="75" spans="1:40" x14ac:dyDescent="0.25">
      <c r="A75" s="45">
        <v>1662</v>
      </c>
      <c r="B75" s="46">
        <v>3.2689291125280393</v>
      </c>
      <c r="C75" s="46"/>
      <c r="D75" s="46">
        <v>0.27062621460578518</v>
      </c>
      <c r="E75" s="46">
        <v>0.24787326876850352</v>
      </c>
      <c r="F75" s="46"/>
      <c r="G75" s="46"/>
      <c r="H75" s="46"/>
      <c r="I75" s="46">
        <v>3.7874285959023282</v>
      </c>
      <c r="J75" s="46">
        <v>0.2929757567028427</v>
      </c>
      <c r="K75" s="46">
        <v>5.3568581725570317</v>
      </c>
      <c r="L75" s="46"/>
      <c r="M75" s="46"/>
      <c r="N75" s="46"/>
      <c r="O75" s="46"/>
      <c r="P75" s="46"/>
      <c r="Q75" s="46"/>
      <c r="R75" s="46"/>
      <c r="S75" s="46"/>
      <c r="T75" s="46"/>
      <c r="U75" s="46"/>
      <c r="V75" s="46"/>
      <c r="W75" s="46"/>
      <c r="X75" s="46"/>
      <c r="Y75" s="46">
        <v>1.0189167662285941</v>
      </c>
      <c r="Z75" s="46"/>
      <c r="AA75" s="46"/>
      <c r="AB75" s="46"/>
      <c r="AC75" s="46"/>
      <c r="AD75" s="46"/>
      <c r="AE75" s="46"/>
      <c r="AF75" s="46"/>
      <c r="AG75" s="46"/>
      <c r="AH75" s="46">
        <v>1.0189167662285941</v>
      </c>
      <c r="AI75" s="46">
        <v>0.75940013216466873</v>
      </c>
      <c r="AJ75" s="46">
        <v>4.2349016040438974</v>
      </c>
      <c r="AK75" s="46"/>
      <c r="AL75" s="46"/>
      <c r="AM75" s="46"/>
      <c r="AN75" s="46"/>
    </row>
    <row r="76" spans="1:40" x14ac:dyDescent="0.25">
      <c r="A76" s="45">
        <v>1663</v>
      </c>
      <c r="B76" s="46">
        <v>2.5936573709729518</v>
      </c>
      <c r="C76" s="46"/>
      <c r="D76" s="46">
        <v>0.24432648603504492</v>
      </c>
      <c r="E76" s="46">
        <v>0.2676817157327252</v>
      </c>
      <c r="F76" s="46"/>
      <c r="G76" s="46"/>
      <c r="H76" s="46"/>
      <c r="I76" s="46">
        <v>3.1056655727407216</v>
      </c>
      <c r="J76" s="46">
        <v>0.2929757567028427</v>
      </c>
      <c r="K76" s="46">
        <v>4.3925871031772132</v>
      </c>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1:40" x14ac:dyDescent="0.25">
      <c r="A77" s="45">
        <v>1664</v>
      </c>
      <c r="B77" s="46">
        <v>1.9183856294178638</v>
      </c>
      <c r="C77" s="46"/>
      <c r="D77" s="46">
        <v>0.21802675746430464</v>
      </c>
      <c r="E77" s="46">
        <v>0.24974704077863261</v>
      </c>
      <c r="F77" s="46">
        <v>1.1135417921031858</v>
      </c>
      <c r="G77" s="46"/>
      <c r="H77" s="46"/>
      <c r="I77" s="46">
        <v>3.499701219763987</v>
      </c>
      <c r="J77" s="46">
        <v>0.14166366945927392</v>
      </c>
      <c r="K77" s="46">
        <v>4.0773075719156386</v>
      </c>
      <c r="L77" s="46"/>
      <c r="M77" s="46">
        <v>1.070860703788767</v>
      </c>
      <c r="N77" s="46">
        <v>1.0878584927377952</v>
      </c>
      <c r="O77" s="46"/>
      <c r="P77" s="46">
        <v>0.19808446964221665</v>
      </c>
      <c r="Q77" s="46"/>
      <c r="R77" s="46"/>
      <c r="S77" s="46">
        <v>1.1135417921031858</v>
      </c>
      <c r="T77" s="46"/>
      <c r="U77" s="46"/>
      <c r="V77" s="46">
        <v>3.4703454582719648</v>
      </c>
      <c r="W77" s="46">
        <v>0.39799150288460289</v>
      </c>
      <c r="X77" s="46">
        <v>5.7646120858768297</v>
      </c>
      <c r="Y77" s="46"/>
      <c r="Z77" s="46"/>
      <c r="AA77" s="46"/>
      <c r="AB77" s="46"/>
      <c r="AC77" s="46"/>
      <c r="AD77" s="46"/>
      <c r="AE77" s="46">
        <v>0.50370695627127493</v>
      </c>
      <c r="AF77" s="46"/>
      <c r="AG77" s="46"/>
      <c r="AH77" s="46"/>
      <c r="AI77" s="46"/>
      <c r="AJ77" s="46"/>
      <c r="AK77" s="46"/>
      <c r="AL77" s="46"/>
      <c r="AM77" s="46"/>
      <c r="AN77" s="46"/>
    </row>
    <row r="78" spans="1:40" x14ac:dyDescent="0.25">
      <c r="A78" s="45">
        <v>1665</v>
      </c>
      <c r="B78" s="46">
        <v>1.2431138878627759</v>
      </c>
      <c r="C78" s="46"/>
      <c r="D78" s="46">
        <v>0.15860141657163968</v>
      </c>
      <c r="E78" s="46">
        <v>0.23181236582454001</v>
      </c>
      <c r="F78" s="46">
        <v>1.0219574865685588</v>
      </c>
      <c r="G78" s="46"/>
      <c r="H78" s="46"/>
      <c r="I78" s="46">
        <v>2.6554851568275142</v>
      </c>
      <c r="J78" s="46">
        <v>0.14166366945927392</v>
      </c>
      <c r="K78" s="46">
        <v>3.0937583116802689</v>
      </c>
      <c r="L78" s="46">
        <v>1.5979795384096493</v>
      </c>
      <c r="M78" s="46">
        <v>0.93487839219654278</v>
      </c>
      <c r="N78" s="46">
        <v>1.0028695479926548</v>
      </c>
      <c r="O78" s="46">
        <v>0.18470038385558035</v>
      </c>
      <c r="P78" s="46">
        <v>0.15391698654631697</v>
      </c>
      <c r="Q78" s="46"/>
      <c r="R78" s="46"/>
      <c r="S78" s="46">
        <v>1.0219574865685588</v>
      </c>
      <c r="T78" s="46"/>
      <c r="U78" s="46"/>
      <c r="V78" s="46">
        <v>4.8963023355693025</v>
      </c>
      <c r="W78" s="46">
        <v>0.19281559084841668</v>
      </c>
      <c r="X78" s="46">
        <v>6.0659030081065568</v>
      </c>
      <c r="Y78" s="46"/>
      <c r="Z78" s="46"/>
      <c r="AA78" s="46"/>
      <c r="AB78" s="46"/>
      <c r="AC78" s="46"/>
      <c r="AD78" s="46"/>
      <c r="AE78" s="46">
        <v>0.4274751943675178</v>
      </c>
      <c r="AF78" s="46"/>
      <c r="AG78" s="46"/>
      <c r="AH78" s="46"/>
      <c r="AI78" s="46"/>
      <c r="AJ78" s="46"/>
      <c r="AK78" s="46"/>
      <c r="AL78" s="46"/>
      <c r="AM78" s="46"/>
      <c r="AN78" s="46"/>
    </row>
    <row r="79" spans="1:40" x14ac:dyDescent="0.25">
      <c r="A79" s="45">
        <v>1666</v>
      </c>
      <c r="B79" s="46">
        <v>1.5193614184989481</v>
      </c>
      <c r="C79" s="46"/>
      <c r="D79" s="46">
        <v>0.27705057578337056</v>
      </c>
      <c r="E79" s="46">
        <v>0.19058938160170033</v>
      </c>
      <c r="F79" s="46">
        <v>1.1377958269149979</v>
      </c>
      <c r="G79" s="46"/>
      <c r="H79" s="46"/>
      <c r="I79" s="46">
        <v>3.1247972027990167</v>
      </c>
      <c r="J79" s="46">
        <v>0.14166366945927392</v>
      </c>
      <c r="K79" s="46">
        <v>3.6405277181154481</v>
      </c>
      <c r="L79" s="46">
        <v>1.5778030290862952</v>
      </c>
      <c r="M79" s="46">
        <v>0.71390713585917809</v>
      </c>
      <c r="N79" s="46">
        <v>0.74790271375723416</v>
      </c>
      <c r="O79" s="46">
        <v>0.18068515811958949</v>
      </c>
      <c r="P79" s="46">
        <v>0.10707268629309008</v>
      </c>
      <c r="Q79" s="46"/>
      <c r="R79" s="46"/>
      <c r="S79" s="46">
        <v>1.1377958269149979</v>
      </c>
      <c r="T79" s="46"/>
      <c r="U79" s="46"/>
      <c r="V79" s="46">
        <v>4.4651665500303848</v>
      </c>
      <c r="W79" s="46">
        <v>0.19281559084841668</v>
      </c>
      <c r="X79" s="46">
        <v>5.5317799741990052</v>
      </c>
      <c r="Y79" s="46"/>
      <c r="Z79" s="46"/>
      <c r="AA79" s="46"/>
      <c r="AB79" s="46"/>
      <c r="AC79" s="46"/>
      <c r="AD79" s="46"/>
      <c r="AE79" s="46">
        <v>0.43741143711496167</v>
      </c>
      <c r="AF79" s="46"/>
      <c r="AG79" s="46"/>
      <c r="AH79" s="46"/>
      <c r="AI79" s="46"/>
      <c r="AJ79" s="46"/>
      <c r="AK79" s="46"/>
      <c r="AL79" s="46"/>
      <c r="AM79" s="46"/>
      <c r="AN79" s="46"/>
    </row>
    <row r="80" spans="1:40" x14ac:dyDescent="0.25">
      <c r="A80" s="45">
        <v>1667</v>
      </c>
      <c r="B80" s="46">
        <v>1.6114439287110056</v>
      </c>
      <c r="C80" s="46"/>
      <c r="D80" s="46">
        <v>0.33768048439683285</v>
      </c>
      <c r="E80" s="46">
        <v>0.19844137859652694</v>
      </c>
      <c r="F80" s="46">
        <v>1.1396890752923321</v>
      </c>
      <c r="G80" s="46"/>
      <c r="H80" s="46"/>
      <c r="I80" s="46">
        <v>3.2872548669966974</v>
      </c>
      <c r="J80" s="46">
        <v>0.14166366945927392</v>
      </c>
      <c r="K80" s="46">
        <v>3.829798122288294</v>
      </c>
      <c r="L80" s="46">
        <v>1.5576265197629409</v>
      </c>
      <c r="M80" s="46">
        <v>0.83289165850237434</v>
      </c>
      <c r="N80" s="46">
        <v>0.90654874394816265</v>
      </c>
      <c r="O80" s="46">
        <v>0.17666993238359863</v>
      </c>
      <c r="P80" s="46">
        <v>0.12670267878015659</v>
      </c>
      <c r="Q80" s="46"/>
      <c r="R80" s="46"/>
      <c r="S80" s="46">
        <v>1.1396890752923321</v>
      </c>
      <c r="T80" s="46"/>
      <c r="U80" s="46"/>
      <c r="V80" s="46">
        <v>4.7401286086695649</v>
      </c>
      <c r="W80" s="46">
        <v>0.19281559084841668</v>
      </c>
      <c r="X80" s="46">
        <v>5.8724233953574831</v>
      </c>
      <c r="Y80" s="46"/>
      <c r="Z80" s="46"/>
      <c r="AA80" s="46"/>
      <c r="AB80" s="46"/>
      <c r="AC80" s="46"/>
      <c r="AD80" s="46"/>
      <c r="AE80" s="46">
        <v>0.44734767986240553</v>
      </c>
      <c r="AF80" s="46"/>
      <c r="AG80" s="46"/>
      <c r="AH80" s="46"/>
      <c r="AI80" s="46"/>
      <c r="AJ80" s="46"/>
      <c r="AK80" s="46"/>
      <c r="AL80" s="46"/>
      <c r="AM80" s="46"/>
      <c r="AN80" s="46"/>
    </row>
    <row r="81" spans="1:40" x14ac:dyDescent="0.25">
      <c r="A81" s="45">
        <v>1668</v>
      </c>
      <c r="B81" s="46">
        <v>1.7035264389230631</v>
      </c>
      <c r="C81" s="46"/>
      <c r="D81" s="46">
        <v>0.29110386585933867</v>
      </c>
      <c r="E81" s="46">
        <v>0.20629337559135355</v>
      </c>
      <c r="F81" s="46">
        <v>1.1415823236696665</v>
      </c>
      <c r="G81" s="46"/>
      <c r="H81" s="46"/>
      <c r="I81" s="46">
        <v>3.3425060040434218</v>
      </c>
      <c r="J81" s="46">
        <v>0.14166366945927392</v>
      </c>
      <c r="K81" s="46">
        <v>3.8941681542685527</v>
      </c>
      <c r="L81" s="46">
        <v>1.5374500104395867</v>
      </c>
      <c r="M81" s="46">
        <v>0.9518761811455706</v>
      </c>
      <c r="N81" s="46">
        <v>1.065194774139091</v>
      </c>
      <c r="O81" s="46">
        <v>0.17265470664760776</v>
      </c>
      <c r="P81" s="46">
        <v>0.1463326712672231</v>
      </c>
      <c r="Q81" s="46"/>
      <c r="R81" s="46"/>
      <c r="S81" s="46">
        <v>1.1415823236696665</v>
      </c>
      <c r="T81" s="46"/>
      <c r="U81" s="46"/>
      <c r="V81" s="46">
        <v>5.0150906673087459</v>
      </c>
      <c r="W81" s="46">
        <v>0.19281559084841668</v>
      </c>
      <c r="X81" s="46">
        <v>6.2130668165159628</v>
      </c>
      <c r="Y81" s="46"/>
      <c r="Z81" s="46"/>
      <c r="AA81" s="46"/>
      <c r="AB81" s="46"/>
      <c r="AC81" s="46"/>
      <c r="AD81" s="46"/>
      <c r="AE81" s="46">
        <v>1.1717455196340574</v>
      </c>
      <c r="AF81" s="46"/>
      <c r="AG81" s="46"/>
      <c r="AH81" s="46"/>
      <c r="AI81" s="46"/>
      <c r="AJ81" s="46"/>
      <c r="AK81" s="46"/>
      <c r="AL81" s="46"/>
      <c r="AM81" s="46"/>
      <c r="AN81" s="46"/>
    </row>
    <row r="82" spans="1:40" x14ac:dyDescent="0.25">
      <c r="A82" s="45">
        <v>1669</v>
      </c>
      <c r="B82" s="46">
        <v>1.7956089491351206</v>
      </c>
      <c r="C82" s="46"/>
      <c r="D82" s="46">
        <v>0.26098967283940705</v>
      </c>
      <c r="E82" s="46">
        <v>0.21414537258618013</v>
      </c>
      <c r="F82" s="46">
        <v>1.1434755720470007</v>
      </c>
      <c r="G82" s="46"/>
      <c r="H82" s="46"/>
      <c r="I82" s="46">
        <v>3.4142195666077084</v>
      </c>
      <c r="J82" s="46">
        <v>0.14166366945927392</v>
      </c>
      <c r="K82" s="46">
        <v>3.9777176441510433</v>
      </c>
      <c r="L82" s="46">
        <v>1.5172735011162326</v>
      </c>
      <c r="M82" s="46">
        <v>1.070860703788767</v>
      </c>
      <c r="N82" s="46">
        <v>1.2238408043300193</v>
      </c>
      <c r="O82" s="46">
        <v>0.16863948091161685</v>
      </c>
      <c r="P82" s="46">
        <v>0.16596266375428961</v>
      </c>
      <c r="Q82" s="46"/>
      <c r="R82" s="46"/>
      <c r="S82" s="46">
        <v>1.1434755720470007</v>
      </c>
      <c r="T82" s="46"/>
      <c r="U82" s="46"/>
      <c r="V82" s="46">
        <v>5.290052725947926</v>
      </c>
      <c r="W82" s="46">
        <v>0.19281559084841668</v>
      </c>
      <c r="X82" s="46">
        <v>6.5537102376744407</v>
      </c>
      <c r="Y82" s="46"/>
      <c r="Z82" s="46"/>
      <c r="AA82" s="46"/>
      <c r="AB82" s="46"/>
      <c r="AC82" s="46"/>
      <c r="AD82" s="46"/>
      <c r="AE82" s="46">
        <v>0.37290209790209794</v>
      </c>
      <c r="AF82" s="46"/>
      <c r="AG82" s="46"/>
      <c r="AH82" s="46"/>
      <c r="AI82" s="46"/>
      <c r="AJ82" s="46"/>
      <c r="AK82" s="46"/>
      <c r="AL82" s="46"/>
      <c r="AM82" s="46"/>
      <c r="AN82" s="46"/>
    </row>
    <row r="83" spans="1:40" x14ac:dyDescent="0.25">
      <c r="A83" s="45">
        <v>1670</v>
      </c>
      <c r="B83" s="46">
        <v>3.0387228369978962</v>
      </c>
      <c r="C83" s="46"/>
      <c r="D83" s="46">
        <v>0.22926938952507914</v>
      </c>
      <c r="E83" s="46">
        <v>0.16596266375428961</v>
      </c>
      <c r="F83" s="46">
        <v>0.8974647296061411</v>
      </c>
      <c r="G83" s="46"/>
      <c r="H83" s="46"/>
      <c r="I83" s="46">
        <v>4.3314196198834063</v>
      </c>
      <c r="J83" s="46">
        <v>0.14166366945927392</v>
      </c>
      <c r="K83" s="46">
        <v>5.0462964991295918</v>
      </c>
      <c r="L83" s="46">
        <v>1.3881438414467662</v>
      </c>
      <c r="M83" s="46">
        <v>1.0899832163564236</v>
      </c>
      <c r="N83" s="46">
        <v>1.1643485430084213</v>
      </c>
      <c r="O83" s="46">
        <v>0.28275587415372361</v>
      </c>
      <c r="P83" s="46">
        <v>0.16830487876695097</v>
      </c>
      <c r="Q83" s="46">
        <v>0.89605734767025091</v>
      </c>
      <c r="R83" s="46"/>
      <c r="S83" s="46">
        <v>0.8974647296061411</v>
      </c>
      <c r="T83" s="46"/>
      <c r="U83" s="46"/>
      <c r="V83" s="46">
        <v>5.8870584310086773</v>
      </c>
      <c r="W83" s="46">
        <v>8.9394746689076571E-2</v>
      </c>
      <c r="X83" s="46">
        <v>6.4649950234786955</v>
      </c>
      <c r="Y83" s="46"/>
      <c r="Z83" s="46"/>
      <c r="AA83" s="46"/>
      <c r="AB83" s="46"/>
      <c r="AC83" s="46"/>
      <c r="AD83" s="46"/>
      <c r="AE83" s="46">
        <v>0.43133935607874185</v>
      </c>
      <c r="AF83" s="46"/>
      <c r="AG83" s="46"/>
      <c r="AH83" s="46"/>
      <c r="AI83" s="46"/>
      <c r="AJ83" s="46"/>
      <c r="AK83" s="46"/>
      <c r="AL83" s="46"/>
      <c r="AM83" s="46"/>
      <c r="AN83" s="46"/>
    </row>
    <row r="84" spans="1:40" x14ac:dyDescent="0.25">
      <c r="A84" s="45">
        <v>1671</v>
      </c>
      <c r="B84" s="46">
        <v>2.7624753063617238</v>
      </c>
      <c r="C84" s="46"/>
      <c r="D84" s="46">
        <v>0.27142925975298338</v>
      </c>
      <c r="E84" s="46">
        <v>0.17310084284049562</v>
      </c>
      <c r="F84" s="46">
        <v>0.99416150599254405</v>
      </c>
      <c r="G84" s="46"/>
      <c r="H84" s="46"/>
      <c r="I84" s="46">
        <v>4.2011669149477466</v>
      </c>
      <c r="J84" s="46">
        <v>0.14166366945927392</v>
      </c>
      <c r="K84" s="46">
        <v>4.8945463048280127</v>
      </c>
      <c r="L84" s="46">
        <v>1.4135085960246969</v>
      </c>
      <c r="M84" s="46">
        <v>1.10910572892408</v>
      </c>
      <c r="N84" s="46">
        <v>1.1048562816868233</v>
      </c>
      <c r="O84" s="46">
        <v>0.26721833716408755</v>
      </c>
      <c r="P84" s="46">
        <v>0.17064709377961229</v>
      </c>
      <c r="Q84" s="46"/>
      <c r="R84" s="46"/>
      <c r="S84" s="46">
        <v>0.99416150599254405</v>
      </c>
      <c r="T84" s="46"/>
      <c r="U84" s="46"/>
      <c r="V84" s="46">
        <v>5.0594975435718439</v>
      </c>
      <c r="W84" s="46">
        <v>0.19281559084841668</v>
      </c>
      <c r="X84" s="46">
        <v>6.2680813531690838</v>
      </c>
      <c r="Y84" s="46"/>
      <c r="Z84" s="46"/>
      <c r="AA84" s="46"/>
      <c r="AB84" s="46"/>
      <c r="AC84" s="46"/>
      <c r="AD84" s="46"/>
      <c r="AE84" s="46">
        <v>0.33114437280145398</v>
      </c>
      <c r="AF84" s="46"/>
      <c r="AG84" s="46"/>
      <c r="AH84" s="46"/>
      <c r="AI84" s="46"/>
      <c r="AJ84" s="46"/>
      <c r="AK84" s="46"/>
      <c r="AL84" s="46"/>
      <c r="AM84" s="46"/>
      <c r="AN84" s="46"/>
    </row>
    <row r="85" spans="1:40" x14ac:dyDescent="0.25">
      <c r="A85" s="45">
        <v>1672</v>
      </c>
      <c r="B85" s="46">
        <v>2.4862277757255513</v>
      </c>
      <c r="C85" s="46"/>
      <c r="D85" s="46">
        <v>0.31358912998088756</v>
      </c>
      <c r="E85" s="46">
        <v>0.18023902192670163</v>
      </c>
      <c r="F85" s="46">
        <v>1.0562095148633046</v>
      </c>
      <c r="G85" s="46"/>
      <c r="H85" s="46"/>
      <c r="I85" s="46">
        <v>4.036265442496445</v>
      </c>
      <c r="J85" s="46">
        <v>0.14166366945927392</v>
      </c>
      <c r="K85" s="46">
        <v>4.7024287553501543</v>
      </c>
      <c r="L85" s="46">
        <v>1.4388733506026279</v>
      </c>
      <c r="M85" s="46">
        <v>1.1282282414917366</v>
      </c>
      <c r="N85" s="46">
        <v>1.045364020365225</v>
      </c>
      <c r="O85" s="46">
        <v>0.25168080017445149</v>
      </c>
      <c r="P85" s="46">
        <v>0.17298930879227362</v>
      </c>
      <c r="Q85" s="46"/>
      <c r="R85" s="46"/>
      <c r="S85" s="46">
        <v>1.0562095148633046</v>
      </c>
      <c r="T85" s="46"/>
      <c r="U85" s="46"/>
      <c r="V85" s="46">
        <v>5.0933452362896201</v>
      </c>
      <c r="W85" s="46">
        <v>0.19281559084841668</v>
      </c>
      <c r="X85" s="46">
        <v>6.3100143889587033</v>
      </c>
      <c r="Y85" s="46"/>
      <c r="Z85" s="46"/>
      <c r="AA85" s="46"/>
      <c r="AB85" s="46"/>
      <c r="AC85" s="46"/>
      <c r="AD85" s="46"/>
      <c r="AE85" s="46">
        <v>0.33131370017348449</v>
      </c>
      <c r="AF85" s="46"/>
      <c r="AG85" s="46"/>
      <c r="AH85" s="46"/>
      <c r="AI85" s="46"/>
      <c r="AJ85" s="46"/>
      <c r="AK85" s="46"/>
      <c r="AL85" s="46"/>
      <c r="AM85" s="46"/>
      <c r="AN85" s="46"/>
    </row>
    <row r="86" spans="1:40" x14ac:dyDescent="0.25">
      <c r="A86" s="45">
        <v>1673</v>
      </c>
      <c r="B86" s="46">
        <v>2.2099802450893788</v>
      </c>
      <c r="C86" s="46"/>
      <c r="D86" s="46">
        <v>0.35574900020879174</v>
      </c>
      <c r="E86" s="46">
        <v>0.18737720101290761</v>
      </c>
      <c r="F86" s="46">
        <v>0.8655087590546473</v>
      </c>
      <c r="G86" s="46"/>
      <c r="H86" s="46"/>
      <c r="I86" s="46">
        <v>3.6186152053657255</v>
      </c>
      <c r="J86" s="46">
        <v>0.14166366945927392</v>
      </c>
      <c r="K86" s="46">
        <v>4.2158476538982175</v>
      </c>
      <c r="L86" s="46">
        <v>1.4642381051805586</v>
      </c>
      <c r="M86" s="46">
        <v>1.147350754059393</v>
      </c>
      <c r="N86" s="46">
        <v>0.98587175904362701</v>
      </c>
      <c r="O86" s="46">
        <v>0.23614326318481549</v>
      </c>
      <c r="P86" s="46">
        <v>0.17533152380493494</v>
      </c>
      <c r="Q86" s="46"/>
      <c r="R86" s="46"/>
      <c r="S86" s="46">
        <v>0.8655087590546473</v>
      </c>
      <c r="T86" s="46"/>
      <c r="U86" s="46"/>
      <c r="V86" s="46">
        <v>4.8744441643279757</v>
      </c>
      <c r="W86" s="46">
        <v>0.19281559084841668</v>
      </c>
      <c r="X86" s="46">
        <v>6.0388234820484383</v>
      </c>
      <c r="Y86" s="46"/>
      <c r="Z86" s="46"/>
      <c r="AA86" s="46"/>
      <c r="AB86" s="46"/>
      <c r="AC86" s="46"/>
      <c r="AD86" s="46"/>
      <c r="AE86" s="46">
        <v>0.35596762279656968</v>
      </c>
      <c r="AF86" s="46"/>
      <c r="AG86" s="46"/>
      <c r="AH86" s="46"/>
      <c r="AI86" s="46"/>
      <c r="AJ86" s="46"/>
      <c r="AK86" s="46"/>
      <c r="AL86" s="46"/>
      <c r="AM86" s="46"/>
      <c r="AN86" s="46"/>
    </row>
    <row r="87" spans="1:40" x14ac:dyDescent="0.25">
      <c r="A87" s="45">
        <v>1674</v>
      </c>
      <c r="B87" s="46">
        <v>1.9337327144532066</v>
      </c>
      <c r="C87" s="46"/>
      <c r="D87" s="46">
        <v>0.33527134895523825</v>
      </c>
      <c r="E87" s="46">
        <v>0.20183201366247477</v>
      </c>
      <c r="F87" s="46">
        <v>1.0583333333333333</v>
      </c>
      <c r="G87" s="46"/>
      <c r="H87" s="46"/>
      <c r="I87" s="46">
        <v>3.5291694104042532</v>
      </c>
      <c r="J87" s="46">
        <v>0.14166366945927392</v>
      </c>
      <c r="K87" s="46">
        <v>4.1116393246234635</v>
      </c>
      <c r="L87" s="46">
        <v>1.4896028597584896</v>
      </c>
      <c r="M87" s="46">
        <v>1.1664732666270494</v>
      </c>
      <c r="N87" s="46">
        <v>0.92637949772202888</v>
      </c>
      <c r="O87" s="46">
        <v>0.22060572619517943</v>
      </c>
      <c r="P87" s="46">
        <v>0.17767373881759627</v>
      </c>
      <c r="Q87" s="46"/>
      <c r="R87" s="46"/>
      <c r="S87" s="46">
        <v>1.0583333333333333</v>
      </c>
      <c r="T87" s="46"/>
      <c r="U87" s="46"/>
      <c r="V87" s="46">
        <v>5.0390684224536768</v>
      </c>
      <c r="W87" s="46">
        <v>0.19281559084841668</v>
      </c>
      <c r="X87" s="46">
        <v>6.2427722405468025</v>
      </c>
      <c r="Y87" s="46"/>
      <c r="Z87" s="46"/>
      <c r="AA87" s="46"/>
      <c r="AB87" s="46"/>
      <c r="AC87" s="46"/>
      <c r="AD87" s="46"/>
      <c r="AE87" s="46">
        <v>0.34920353347368321</v>
      </c>
      <c r="AF87" s="46"/>
      <c r="AG87" s="46"/>
      <c r="AH87" s="46"/>
      <c r="AI87" s="46"/>
      <c r="AJ87" s="46"/>
      <c r="AK87" s="46"/>
      <c r="AL87" s="46"/>
      <c r="AM87" s="46"/>
      <c r="AN87" s="46"/>
    </row>
    <row r="88" spans="1:40" x14ac:dyDescent="0.25">
      <c r="A88" s="45">
        <v>1675</v>
      </c>
      <c r="B88" s="46">
        <v>1.9337327144532066</v>
      </c>
      <c r="C88" s="46"/>
      <c r="D88" s="46">
        <v>0.21441305430191288</v>
      </c>
      <c r="E88" s="46">
        <v>0.21307464572324925</v>
      </c>
      <c r="F88" s="46">
        <v>0.84236639775783051</v>
      </c>
      <c r="G88" s="46"/>
      <c r="H88" s="46"/>
      <c r="I88" s="46">
        <v>3.2035868122361992</v>
      </c>
      <c r="J88" s="46">
        <v>0.14166366945927392</v>
      </c>
      <c r="K88" s="46">
        <v>3.7323211173154416</v>
      </c>
      <c r="L88" s="46">
        <v>1.5149676143364204</v>
      </c>
      <c r="M88" s="46">
        <v>1.185595779194706</v>
      </c>
      <c r="N88" s="46">
        <v>0.86688723640043075</v>
      </c>
      <c r="O88" s="46">
        <v>0.2050681892055434</v>
      </c>
      <c r="P88" s="46">
        <v>0.18001595383025759</v>
      </c>
      <c r="Q88" s="46"/>
      <c r="R88" s="46"/>
      <c r="S88" s="46">
        <v>0.84236639775783051</v>
      </c>
      <c r="T88" s="46"/>
      <c r="U88" s="46"/>
      <c r="V88" s="46">
        <v>4.794901170725189</v>
      </c>
      <c r="W88" s="46">
        <v>0.19281559084841668</v>
      </c>
      <c r="X88" s="46">
        <v>5.940279713485821</v>
      </c>
      <c r="Y88" s="46"/>
      <c r="Z88" s="46"/>
      <c r="AA88" s="46"/>
      <c r="AB88" s="46"/>
      <c r="AC88" s="46"/>
      <c r="AD88" s="46"/>
      <c r="AE88" s="46">
        <v>0.37221060911353665</v>
      </c>
      <c r="AF88" s="46"/>
      <c r="AG88" s="46"/>
      <c r="AH88" s="46"/>
      <c r="AI88" s="46"/>
      <c r="AJ88" s="46"/>
      <c r="AK88" s="46"/>
      <c r="AL88" s="46"/>
      <c r="AM88" s="46"/>
      <c r="AN88" s="46"/>
    </row>
    <row r="89" spans="1:40" x14ac:dyDescent="0.25">
      <c r="A89" s="45">
        <v>1676</v>
      </c>
      <c r="B89" s="46">
        <v>1.9337327144532066</v>
      </c>
      <c r="C89" s="46"/>
      <c r="D89" s="46">
        <v>0.2185286606813035</v>
      </c>
      <c r="E89" s="46">
        <v>0.21682218974350739</v>
      </c>
      <c r="F89" s="46">
        <v>0.75372234065407429</v>
      </c>
      <c r="G89" s="46"/>
      <c r="H89" s="46"/>
      <c r="I89" s="46">
        <v>3.1228059055320916</v>
      </c>
      <c r="J89" s="46">
        <v>0.14166366945927392</v>
      </c>
      <c r="K89" s="46">
        <v>3.6382077682355791</v>
      </c>
      <c r="L89" s="46">
        <v>1.5403323689143511</v>
      </c>
      <c r="M89" s="46">
        <v>1.2047182917623624</v>
      </c>
      <c r="N89" s="46">
        <v>0.80739497507883273</v>
      </c>
      <c r="O89" s="46">
        <v>0.18953065221590737</v>
      </c>
      <c r="P89" s="46">
        <v>0.18235816884291892</v>
      </c>
      <c r="Q89" s="46"/>
      <c r="R89" s="46"/>
      <c r="S89" s="46">
        <v>0.75372234065407429</v>
      </c>
      <c r="T89" s="46"/>
      <c r="U89" s="46"/>
      <c r="V89" s="46">
        <v>4.6780567974684466</v>
      </c>
      <c r="W89" s="46">
        <v>0.19281559084841668</v>
      </c>
      <c r="X89" s="46">
        <v>5.7955242252330743</v>
      </c>
      <c r="Y89" s="46"/>
      <c r="Z89" s="46"/>
      <c r="AA89" s="46"/>
      <c r="AB89" s="46"/>
      <c r="AC89" s="46"/>
      <c r="AD89" s="46"/>
      <c r="AE89" s="46">
        <v>0.44740578463443453</v>
      </c>
      <c r="AF89" s="46"/>
      <c r="AG89" s="46"/>
      <c r="AH89" s="46"/>
      <c r="AI89" s="46"/>
      <c r="AJ89" s="46"/>
      <c r="AK89" s="46"/>
      <c r="AL89" s="46"/>
      <c r="AM89" s="46"/>
      <c r="AN89" s="46"/>
    </row>
    <row r="90" spans="1:40" x14ac:dyDescent="0.25">
      <c r="A90" s="45">
        <v>1677</v>
      </c>
      <c r="B90" s="46">
        <v>1.9337327144532066</v>
      </c>
      <c r="C90" s="46"/>
      <c r="D90" s="46">
        <v>0.22264426706069412</v>
      </c>
      <c r="E90" s="46">
        <v>0.22056973376376554</v>
      </c>
      <c r="F90" s="46">
        <v>0.93534503731029683</v>
      </c>
      <c r="G90" s="46"/>
      <c r="H90" s="46"/>
      <c r="I90" s="46">
        <v>3.3122917525879632</v>
      </c>
      <c r="J90" s="46">
        <v>0.14166366945927392</v>
      </c>
      <c r="K90" s="46">
        <v>3.858967207529616</v>
      </c>
      <c r="L90" s="46">
        <v>1.5656971234922827</v>
      </c>
      <c r="M90" s="46">
        <v>1.2238408043300193</v>
      </c>
      <c r="N90" s="46">
        <v>0.74790271375723416</v>
      </c>
      <c r="O90" s="46">
        <v>0.17399311522627137</v>
      </c>
      <c r="P90" s="46">
        <v>0.18470038385558035</v>
      </c>
      <c r="Q90" s="46"/>
      <c r="R90" s="46"/>
      <c r="S90" s="46">
        <v>0.93534503731029683</v>
      </c>
      <c r="T90" s="46"/>
      <c r="U90" s="46"/>
      <c r="V90" s="46">
        <v>4.8314791779716844</v>
      </c>
      <c r="W90" s="46">
        <v>0.19281559084841668</v>
      </c>
      <c r="X90" s="46">
        <v>5.9855952657088149</v>
      </c>
      <c r="Y90" s="46"/>
      <c r="Z90" s="46"/>
      <c r="AA90" s="46"/>
      <c r="AB90" s="46"/>
      <c r="AC90" s="46"/>
      <c r="AD90" s="46"/>
      <c r="AE90" s="46">
        <v>0.4585522476784516</v>
      </c>
      <c r="AF90" s="46"/>
      <c r="AG90" s="46"/>
      <c r="AH90" s="46"/>
      <c r="AI90" s="46"/>
      <c r="AJ90" s="46"/>
      <c r="AK90" s="46"/>
      <c r="AL90" s="46"/>
      <c r="AM90" s="46"/>
      <c r="AN90" s="46"/>
    </row>
    <row r="91" spans="1:40" x14ac:dyDescent="0.25">
      <c r="A91" s="45">
        <v>1678</v>
      </c>
      <c r="B91" s="46">
        <v>1.9337327144532066</v>
      </c>
      <c r="C91" s="46"/>
      <c r="D91" s="46">
        <v>0.22675987344008477</v>
      </c>
      <c r="E91" s="46">
        <v>0.22431727778402369</v>
      </c>
      <c r="F91" s="46">
        <v>0.94707967491050704</v>
      </c>
      <c r="G91" s="46"/>
      <c r="H91" s="46"/>
      <c r="I91" s="46">
        <v>3.3318895405878224</v>
      </c>
      <c r="J91" s="46">
        <v>0.14166366945927392</v>
      </c>
      <c r="K91" s="46">
        <v>3.8817995021704745</v>
      </c>
      <c r="L91" s="46">
        <v>1.5149676143364208</v>
      </c>
      <c r="M91" s="46">
        <v>1.1825604597395227</v>
      </c>
      <c r="N91" s="46">
        <v>0.84746119188725555</v>
      </c>
      <c r="O91" s="46">
        <v>0.17875190128374202</v>
      </c>
      <c r="P91" s="46">
        <v>0.17590512748150511</v>
      </c>
      <c r="Q91" s="46"/>
      <c r="R91" s="46"/>
      <c r="S91" s="46">
        <v>0.94707967491050704</v>
      </c>
      <c r="T91" s="46"/>
      <c r="U91" s="46"/>
      <c r="V91" s="46">
        <v>4.8467259696389533</v>
      </c>
      <c r="W91" s="46">
        <v>0.19281559084841668</v>
      </c>
      <c r="X91" s="46">
        <v>6.0044841236877433</v>
      </c>
      <c r="Y91" s="46"/>
      <c r="Z91" s="46"/>
      <c r="AA91" s="46"/>
      <c r="AB91" s="46"/>
      <c r="AC91" s="46"/>
      <c r="AD91" s="46"/>
      <c r="AE91" s="46">
        <v>0.38625595764794551</v>
      </c>
      <c r="AF91" s="46"/>
      <c r="AG91" s="46"/>
      <c r="AH91" s="46"/>
      <c r="AI91" s="46"/>
      <c r="AJ91" s="46"/>
      <c r="AK91" s="46"/>
      <c r="AL91" s="46"/>
      <c r="AM91" s="46"/>
      <c r="AN91" s="46"/>
    </row>
    <row r="92" spans="1:40" x14ac:dyDescent="0.25">
      <c r="A92" s="45">
        <v>1679</v>
      </c>
      <c r="B92" s="46">
        <v>1.9337327144532066</v>
      </c>
      <c r="C92" s="46"/>
      <c r="D92" s="46">
        <v>0.23087547981947543</v>
      </c>
      <c r="E92" s="46">
        <v>0.22806482180428184</v>
      </c>
      <c r="F92" s="46">
        <v>0.85436331274941146</v>
      </c>
      <c r="G92" s="46"/>
      <c r="H92" s="46"/>
      <c r="I92" s="46">
        <v>3.2470363288263751</v>
      </c>
      <c r="J92" s="46">
        <v>0.14166366945927392</v>
      </c>
      <c r="K92" s="46">
        <v>3.78294173658109</v>
      </c>
      <c r="L92" s="46">
        <v>1.4642381051805589</v>
      </c>
      <c r="M92" s="46">
        <v>1.1412801151490262</v>
      </c>
      <c r="N92" s="46">
        <v>0.94701967001727694</v>
      </c>
      <c r="O92" s="46">
        <v>0.18351068734121267</v>
      </c>
      <c r="P92" s="46">
        <v>0.16710987110742984</v>
      </c>
      <c r="Q92" s="46"/>
      <c r="R92" s="46"/>
      <c r="S92" s="46">
        <v>0.85436331274941146</v>
      </c>
      <c r="T92" s="46"/>
      <c r="U92" s="46"/>
      <c r="V92" s="46">
        <v>4.7575217615449157</v>
      </c>
      <c r="W92" s="46">
        <v>0.19281559084841668</v>
      </c>
      <c r="X92" s="46">
        <v>5.8939713250228154</v>
      </c>
      <c r="Y92" s="46"/>
      <c r="Z92" s="46"/>
      <c r="AA92" s="46"/>
      <c r="AB92" s="46"/>
      <c r="AC92" s="46"/>
      <c r="AD92" s="46"/>
      <c r="AE92" s="46">
        <v>0.38991865352115451</v>
      </c>
      <c r="AF92" s="46"/>
      <c r="AG92" s="46"/>
      <c r="AH92" s="46"/>
      <c r="AI92" s="46"/>
      <c r="AJ92" s="46"/>
      <c r="AK92" s="46"/>
      <c r="AL92" s="46"/>
      <c r="AM92" s="46"/>
      <c r="AN92" s="46"/>
    </row>
    <row r="93" spans="1:40" x14ac:dyDescent="0.25">
      <c r="A93" s="45">
        <v>1680</v>
      </c>
      <c r="B93" s="46">
        <v>1.9337327144532066</v>
      </c>
      <c r="C93" s="46"/>
      <c r="D93" s="46">
        <v>0.23499108619886605</v>
      </c>
      <c r="E93" s="46">
        <v>0.23181236582453998</v>
      </c>
      <c r="F93" s="46">
        <v>1.1478705230914232</v>
      </c>
      <c r="G93" s="46"/>
      <c r="H93" s="46"/>
      <c r="I93" s="46">
        <v>3.548406689568036</v>
      </c>
      <c r="J93" s="46">
        <v>0.14166366945927392</v>
      </c>
      <c r="K93" s="46">
        <v>4.1340516104364902</v>
      </c>
      <c r="L93" s="46">
        <v>1.4135085960246969</v>
      </c>
      <c r="M93" s="46">
        <v>1.0999997705585296</v>
      </c>
      <c r="N93" s="46">
        <v>1.0465781481472984</v>
      </c>
      <c r="O93" s="46">
        <v>0.18826947339868336</v>
      </c>
      <c r="P93" s="46">
        <v>0.15831461473335459</v>
      </c>
      <c r="Q93" s="46"/>
      <c r="R93" s="46"/>
      <c r="S93" s="46">
        <v>1.1478705230914232</v>
      </c>
      <c r="T93" s="46"/>
      <c r="U93" s="46"/>
      <c r="V93" s="46">
        <v>5.0545411259539863</v>
      </c>
      <c r="W93" s="46">
        <v>0.19281559084841668</v>
      </c>
      <c r="X93" s="46">
        <v>6.2619409748841921</v>
      </c>
      <c r="Y93" s="46"/>
      <c r="Z93" s="46"/>
      <c r="AA93" s="46"/>
      <c r="AB93" s="46"/>
      <c r="AC93" s="46"/>
      <c r="AD93" s="46"/>
      <c r="AE93" s="46">
        <v>0.40428887275810754</v>
      </c>
      <c r="AF93" s="46"/>
      <c r="AG93" s="46"/>
      <c r="AH93" s="46"/>
      <c r="AI93" s="46"/>
      <c r="AJ93" s="46"/>
      <c r="AK93" s="46"/>
      <c r="AL93" s="46"/>
      <c r="AM93" s="46"/>
      <c r="AN93" s="46"/>
    </row>
    <row r="94" spans="1:40" x14ac:dyDescent="0.25">
      <c r="A94" s="45">
        <v>1681</v>
      </c>
      <c r="B94" s="46">
        <v>1.9337327144532066</v>
      </c>
      <c r="C94" s="46"/>
      <c r="D94" s="46">
        <v>0.23910669257825667</v>
      </c>
      <c r="E94" s="46">
        <v>0.23555990984479813</v>
      </c>
      <c r="F94" s="46">
        <v>0.86071099935313988</v>
      </c>
      <c r="G94" s="46"/>
      <c r="H94" s="46"/>
      <c r="I94" s="46">
        <v>3.2691103162294013</v>
      </c>
      <c r="J94" s="46">
        <v>0.14166366945927392</v>
      </c>
      <c r="K94" s="46">
        <v>3.8086589136567945</v>
      </c>
      <c r="L94" s="46">
        <v>1.3627790868688352</v>
      </c>
      <c r="M94" s="46">
        <v>1.0587194259680328</v>
      </c>
      <c r="N94" s="46">
        <v>1.14613662627732</v>
      </c>
      <c r="O94" s="46">
        <v>0.19302825945615401</v>
      </c>
      <c r="P94" s="46">
        <v>0.14951935835927935</v>
      </c>
      <c r="Q94" s="46"/>
      <c r="R94" s="46"/>
      <c r="S94" s="46">
        <v>0.86071099935313988</v>
      </c>
      <c r="T94" s="46"/>
      <c r="U94" s="46"/>
      <c r="V94" s="46">
        <v>4.7708937562827609</v>
      </c>
      <c r="W94" s="46">
        <v>0.19281559084841668</v>
      </c>
      <c r="X94" s="46">
        <v>5.910537545314285</v>
      </c>
      <c r="Y94" s="46"/>
      <c r="Z94" s="46"/>
      <c r="AA94" s="46"/>
      <c r="AB94" s="46"/>
      <c r="AC94" s="46"/>
      <c r="AD94" s="46"/>
      <c r="AE94" s="46">
        <v>0.48908504671566788</v>
      </c>
      <c r="AF94" s="46"/>
      <c r="AG94" s="46"/>
      <c r="AH94" s="46"/>
      <c r="AI94" s="46"/>
      <c r="AJ94" s="46"/>
      <c r="AK94" s="46"/>
      <c r="AL94" s="46"/>
      <c r="AM94" s="46"/>
      <c r="AN94" s="46"/>
    </row>
    <row r="95" spans="1:40" x14ac:dyDescent="0.25">
      <c r="A95" s="45">
        <v>1682</v>
      </c>
      <c r="B95" s="46">
        <v>1.9337327144532066</v>
      </c>
      <c r="C95" s="46"/>
      <c r="D95" s="46">
        <v>0.24322229895764733</v>
      </c>
      <c r="E95" s="46">
        <v>0.23930745386505628</v>
      </c>
      <c r="F95" s="46">
        <v>0.81711545749508052</v>
      </c>
      <c r="G95" s="46"/>
      <c r="H95" s="46"/>
      <c r="I95" s="46">
        <v>3.2333779247709904</v>
      </c>
      <c r="J95" s="46">
        <v>0.14166366945927392</v>
      </c>
      <c r="K95" s="46">
        <v>3.7670290883924946</v>
      </c>
      <c r="L95" s="46">
        <v>1.3120495777129733</v>
      </c>
      <c r="M95" s="46">
        <v>1.0174390813775362</v>
      </c>
      <c r="N95" s="46">
        <v>1.2456951044073414</v>
      </c>
      <c r="O95" s="46">
        <v>0.19778704551362467</v>
      </c>
      <c r="P95" s="46">
        <v>0.14072410198520408</v>
      </c>
      <c r="Q95" s="46"/>
      <c r="R95" s="46"/>
      <c r="S95" s="46">
        <v>0.81711545749508052</v>
      </c>
      <c r="T95" s="46"/>
      <c r="U95" s="46"/>
      <c r="V95" s="46">
        <v>4.7308103684917606</v>
      </c>
      <c r="W95" s="46">
        <v>0.19281559084841668</v>
      </c>
      <c r="X95" s="46">
        <v>5.8608792673092243</v>
      </c>
      <c r="Y95" s="46"/>
      <c r="Z95" s="46"/>
      <c r="AA95" s="46"/>
      <c r="AB95" s="46"/>
      <c r="AC95" s="46"/>
      <c r="AD95" s="46"/>
      <c r="AE95" s="46">
        <v>0.53287034859826654</v>
      </c>
      <c r="AF95" s="46"/>
      <c r="AG95" s="46"/>
      <c r="AH95" s="46"/>
      <c r="AI95" s="46"/>
      <c r="AJ95" s="46"/>
      <c r="AK95" s="46"/>
      <c r="AL95" s="46"/>
      <c r="AM95" s="46"/>
      <c r="AN95" s="46"/>
    </row>
    <row r="96" spans="1:40" x14ac:dyDescent="0.25">
      <c r="A96" s="45">
        <v>1683</v>
      </c>
      <c r="B96" s="46">
        <v>1.9337327144532066</v>
      </c>
      <c r="C96" s="46"/>
      <c r="D96" s="46">
        <v>0.24733790533703809</v>
      </c>
      <c r="E96" s="46">
        <v>0.24305499788531443</v>
      </c>
      <c r="F96" s="46">
        <v>0.65051038981841491</v>
      </c>
      <c r="G96" s="46"/>
      <c r="H96" s="46"/>
      <c r="I96" s="46">
        <v>3.0746360074939738</v>
      </c>
      <c r="J96" s="46">
        <v>0.14166366945927392</v>
      </c>
      <c r="K96" s="46">
        <v>3.582087694641849</v>
      </c>
      <c r="L96" s="46">
        <v>1.2613200685571113</v>
      </c>
      <c r="M96" s="46">
        <v>0.97615873678703968</v>
      </c>
      <c r="N96" s="46">
        <v>1.345253582537363</v>
      </c>
      <c r="O96" s="46">
        <v>0.20254583157109535</v>
      </c>
      <c r="P96" s="46">
        <v>0.13192884561112883</v>
      </c>
      <c r="Q96" s="46"/>
      <c r="R96" s="46"/>
      <c r="S96" s="46">
        <v>0.65051038981841491</v>
      </c>
      <c r="T96" s="46"/>
      <c r="U96" s="46"/>
      <c r="V96" s="46">
        <v>4.5677174548821524</v>
      </c>
      <c r="W96" s="46">
        <v>0.19281559084841668</v>
      </c>
      <c r="X96" s="46">
        <v>5.6588276521386192</v>
      </c>
      <c r="Y96" s="46"/>
      <c r="Z96" s="46"/>
      <c r="AA96" s="46"/>
      <c r="AB96" s="46"/>
      <c r="AC96" s="46"/>
      <c r="AD96" s="46"/>
      <c r="AE96" s="46">
        <v>0.5360721179146275</v>
      </c>
      <c r="AF96" s="46"/>
      <c r="AG96" s="46"/>
      <c r="AH96" s="46"/>
      <c r="AI96" s="46"/>
      <c r="AJ96" s="46"/>
      <c r="AK96" s="46"/>
      <c r="AL96" s="46"/>
      <c r="AM96" s="46"/>
      <c r="AN96" s="46"/>
    </row>
    <row r="97" spans="1:40" x14ac:dyDescent="0.25">
      <c r="A97" s="45">
        <v>1684</v>
      </c>
      <c r="B97" s="46">
        <v>1.9797739695592353</v>
      </c>
      <c r="C97" s="46"/>
      <c r="D97" s="46">
        <v>0.24733790533703809</v>
      </c>
      <c r="E97" s="46">
        <v>0.24680254190557263</v>
      </c>
      <c r="F97" s="46">
        <v>0.85929534484110848</v>
      </c>
      <c r="G97" s="46"/>
      <c r="H97" s="46"/>
      <c r="I97" s="46">
        <v>3.3332097616429546</v>
      </c>
      <c r="J97" s="46">
        <v>0.14166366945927392</v>
      </c>
      <c r="K97" s="46">
        <v>3.8833376184171682</v>
      </c>
      <c r="L97" s="46">
        <v>1.2105905594012496</v>
      </c>
      <c r="M97" s="46">
        <v>0.93487839219654278</v>
      </c>
      <c r="N97" s="46">
        <v>1.4448120606673842</v>
      </c>
      <c r="O97" s="46">
        <v>0.207304617628566</v>
      </c>
      <c r="P97" s="46">
        <v>0.12313358923705359</v>
      </c>
      <c r="Q97" s="46"/>
      <c r="R97" s="46"/>
      <c r="S97" s="46">
        <v>0.85929534484110848</v>
      </c>
      <c r="T97" s="46"/>
      <c r="U97" s="46"/>
      <c r="V97" s="46">
        <v>4.7800145639719043</v>
      </c>
      <c r="W97" s="46">
        <v>0.19281559084841668</v>
      </c>
      <c r="X97" s="46">
        <v>5.9218370793312145</v>
      </c>
      <c r="Y97" s="46"/>
      <c r="Z97" s="46"/>
      <c r="AA97" s="46"/>
      <c r="AB97" s="46"/>
      <c r="AC97" s="46"/>
      <c r="AD97" s="46"/>
      <c r="AE97" s="46">
        <v>0.6232254942846096</v>
      </c>
      <c r="AF97" s="46"/>
      <c r="AG97" s="46"/>
      <c r="AH97" s="46"/>
      <c r="AI97" s="46"/>
      <c r="AJ97" s="46"/>
      <c r="AK97" s="46"/>
      <c r="AL97" s="46"/>
      <c r="AM97" s="46"/>
      <c r="AN97" s="46"/>
    </row>
    <row r="98" spans="1:40" x14ac:dyDescent="0.25">
      <c r="A98" s="45">
        <v>1685</v>
      </c>
      <c r="B98" s="46">
        <v>2.0258152246652643</v>
      </c>
      <c r="C98" s="46"/>
      <c r="D98" s="46">
        <v>0.26821707916419057</v>
      </c>
      <c r="E98" s="46">
        <v>0.25750981053488159</v>
      </c>
      <c r="F98" s="46">
        <v>1.0888047951018782</v>
      </c>
      <c r="G98" s="46"/>
      <c r="H98" s="46"/>
      <c r="I98" s="46">
        <v>3.6403469094662149</v>
      </c>
      <c r="J98" s="46">
        <v>0.14166366945927392</v>
      </c>
      <c r="K98" s="46">
        <v>4.2411660557032524</v>
      </c>
      <c r="L98" s="46">
        <v>1.4930616899282079</v>
      </c>
      <c r="M98" s="46">
        <v>1.7167766838518328</v>
      </c>
      <c r="N98" s="46">
        <v>1.8527589954440575</v>
      </c>
      <c r="O98" s="46">
        <v>0.21206340368603666</v>
      </c>
      <c r="P98" s="46">
        <v>0.27303535004737967</v>
      </c>
      <c r="Q98" s="46"/>
      <c r="R98" s="46"/>
      <c r="S98" s="46">
        <v>1.0888047951018782</v>
      </c>
      <c r="T98" s="46"/>
      <c r="U98" s="46"/>
      <c r="V98" s="46">
        <v>6.6365009180593928</v>
      </c>
      <c r="W98" s="46">
        <v>0.19281559084841668</v>
      </c>
      <c r="X98" s="46">
        <v>8.2217902660370967</v>
      </c>
      <c r="Y98" s="46"/>
      <c r="Z98" s="46"/>
      <c r="AA98" s="46"/>
      <c r="AB98" s="46"/>
      <c r="AC98" s="46"/>
      <c r="AD98" s="46"/>
      <c r="AE98" s="46">
        <v>0.50656524422296334</v>
      </c>
      <c r="AF98" s="46"/>
      <c r="AG98" s="46"/>
      <c r="AH98" s="46"/>
      <c r="AI98" s="46"/>
      <c r="AJ98" s="46"/>
      <c r="AK98" s="46"/>
      <c r="AL98" s="46"/>
      <c r="AM98" s="46"/>
      <c r="AN98" s="46"/>
    </row>
    <row r="99" spans="1:40" x14ac:dyDescent="0.25">
      <c r="A99" s="45">
        <v>1686</v>
      </c>
      <c r="B99" s="46">
        <v>2.4401865206195228</v>
      </c>
      <c r="C99" s="46"/>
      <c r="D99" s="46">
        <v>0.24091354415945268</v>
      </c>
      <c r="E99" s="46">
        <v>0.22592336807842003</v>
      </c>
      <c r="F99" s="46">
        <v>0.8273918402402165</v>
      </c>
      <c r="G99" s="46"/>
      <c r="H99" s="46"/>
      <c r="I99" s="46">
        <v>3.7344152730976119</v>
      </c>
      <c r="J99" s="46">
        <v>0.14166366945927392</v>
      </c>
      <c r="K99" s="46">
        <v>4.3507598830694283</v>
      </c>
      <c r="L99" s="46">
        <v>1.7755328204551664</v>
      </c>
      <c r="M99" s="46">
        <v>1.2918319601261319</v>
      </c>
      <c r="N99" s="46">
        <v>1.342825326973216</v>
      </c>
      <c r="O99" s="46">
        <v>0.21682218974350742</v>
      </c>
      <c r="P99" s="46">
        <v>0.20611492111419841</v>
      </c>
      <c r="Q99" s="46"/>
      <c r="R99" s="46"/>
      <c r="S99" s="46">
        <v>0.8273918402402165</v>
      </c>
      <c r="T99" s="46"/>
      <c r="U99" s="46"/>
      <c r="V99" s="46">
        <v>5.6605190586524374</v>
      </c>
      <c r="W99" s="46">
        <v>0.19281559084841668</v>
      </c>
      <c r="X99" s="46">
        <v>7.0126714471629912</v>
      </c>
      <c r="Y99" s="46"/>
      <c r="Z99" s="46"/>
      <c r="AA99" s="46"/>
      <c r="AB99" s="46"/>
      <c r="AC99" s="46"/>
      <c r="AD99" s="46"/>
      <c r="AE99" s="46">
        <v>0.40114777988557676</v>
      </c>
      <c r="AF99" s="46"/>
      <c r="AG99" s="46"/>
      <c r="AH99" s="46"/>
      <c r="AI99" s="46"/>
      <c r="AJ99" s="46"/>
      <c r="AK99" s="46"/>
      <c r="AL99" s="46"/>
      <c r="AM99" s="46"/>
      <c r="AN99" s="46"/>
    </row>
    <row r="100" spans="1:40" x14ac:dyDescent="0.25">
      <c r="A100" s="45">
        <v>1687</v>
      </c>
      <c r="B100" s="46">
        <v>2.2560215001954078</v>
      </c>
      <c r="C100" s="46"/>
      <c r="D100" s="46">
        <v>0.18470038385558035</v>
      </c>
      <c r="E100" s="46">
        <v>0.20183201366247477</v>
      </c>
      <c r="F100" s="46">
        <v>1.213499261396819</v>
      </c>
      <c r="G100" s="46"/>
      <c r="H100" s="46"/>
      <c r="I100" s="46">
        <v>3.856053159110282</v>
      </c>
      <c r="J100" s="46">
        <v>0.14166366945927392</v>
      </c>
      <c r="K100" s="46">
        <v>4.4924734301775207</v>
      </c>
      <c r="L100" s="46">
        <v>1.5939442365449787</v>
      </c>
      <c r="M100" s="46">
        <v>1.2578363822280758</v>
      </c>
      <c r="N100" s="46">
        <v>1.3938186938202999</v>
      </c>
      <c r="O100" s="46">
        <v>0.20879173827152567</v>
      </c>
      <c r="P100" s="46">
        <v>0.19808446964221665</v>
      </c>
      <c r="Q100" s="46"/>
      <c r="R100" s="46"/>
      <c r="S100" s="46">
        <v>1.213499261396819</v>
      </c>
      <c r="T100" s="46"/>
      <c r="U100" s="46"/>
      <c r="V100" s="46">
        <v>5.8659747819039154</v>
      </c>
      <c r="W100" s="46">
        <v>0.19281559084841668</v>
      </c>
      <c r="X100" s="46">
        <v>7.2672052574324795</v>
      </c>
      <c r="Y100" s="46"/>
      <c r="Z100" s="46"/>
      <c r="AA100" s="46"/>
      <c r="AB100" s="46"/>
      <c r="AC100" s="46"/>
      <c r="AD100" s="46"/>
      <c r="AE100" s="46">
        <v>0.50247136412060822</v>
      </c>
      <c r="AF100" s="46"/>
      <c r="AG100" s="46"/>
      <c r="AH100" s="46"/>
      <c r="AI100" s="46"/>
      <c r="AJ100" s="46"/>
      <c r="AK100" s="46"/>
      <c r="AL100" s="46"/>
      <c r="AM100" s="46"/>
      <c r="AN100" s="46"/>
    </row>
    <row r="101" spans="1:40" x14ac:dyDescent="0.25">
      <c r="A101" s="45">
        <v>1688</v>
      </c>
      <c r="B101" s="46">
        <v>1.9797739695592353</v>
      </c>
      <c r="C101" s="46"/>
      <c r="D101" s="46">
        <v>0.20959478341872378</v>
      </c>
      <c r="E101" s="46">
        <v>0.2106655102816547</v>
      </c>
      <c r="F101" s="46">
        <v>1.1124417992506697</v>
      </c>
      <c r="G101" s="46"/>
      <c r="H101" s="46"/>
      <c r="I101" s="46">
        <v>3.5124760625102835</v>
      </c>
      <c r="J101" s="46">
        <v>0.14166366945927392</v>
      </c>
      <c r="K101" s="46">
        <v>4.0921908318823332</v>
      </c>
      <c r="L101" s="46">
        <v>1.4123556526347911</v>
      </c>
      <c r="M101" s="46">
        <v>1.3173286435496738</v>
      </c>
      <c r="N101" s="46">
        <v>1.359823115922244</v>
      </c>
      <c r="O101" s="46">
        <v>0.18470038385558035</v>
      </c>
      <c r="P101" s="46">
        <v>0.14762646622659792</v>
      </c>
      <c r="Q101" s="46"/>
      <c r="R101" s="46"/>
      <c r="S101" s="46">
        <v>1.1124417992506697</v>
      </c>
      <c r="T101" s="46"/>
      <c r="U101" s="46"/>
      <c r="V101" s="46">
        <v>5.5342760614395567</v>
      </c>
      <c r="W101" s="46">
        <v>0.19281559084841668</v>
      </c>
      <c r="X101" s="46">
        <v>6.8562722454668474</v>
      </c>
      <c r="Y101" s="46"/>
      <c r="Z101" s="46"/>
      <c r="AA101" s="46"/>
      <c r="AB101" s="46"/>
      <c r="AC101" s="46"/>
      <c r="AD101" s="46"/>
      <c r="AE101" s="46">
        <v>1.1660431263955493</v>
      </c>
      <c r="AF101" s="46"/>
      <c r="AG101" s="46"/>
      <c r="AH101" s="46"/>
      <c r="AI101" s="46"/>
      <c r="AJ101" s="46"/>
      <c r="AK101" s="46"/>
      <c r="AL101" s="46"/>
      <c r="AM101" s="46"/>
      <c r="AN101" s="46"/>
    </row>
    <row r="102" spans="1:40" x14ac:dyDescent="0.25">
      <c r="A102" s="45">
        <v>1689</v>
      </c>
      <c r="B102" s="46">
        <v>1.5193614184989481</v>
      </c>
      <c r="C102" s="46"/>
      <c r="D102" s="46">
        <v>0.18550342900277855</v>
      </c>
      <c r="E102" s="46">
        <v>0.21949900690083463</v>
      </c>
      <c r="F102" s="46">
        <v>1.0113843371045204</v>
      </c>
      <c r="G102" s="46"/>
      <c r="H102" s="46"/>
      <c r="I102" s="46">
        <v>2.9357481915070816</v>
      </c>
      <c r="J102" s="46">
        <v>0.14166366945927392</v>
      </c>
      <c r="K102" s="46">
        <v>3.4202772119148777</v>
      </c>
      <c r="L102" s="46">
        <v>1.9208036875833161</v>
      </c>
      <c r="M102" s="46">
        <v>0.82439276402786033</v>
      </c>
      <c r="N102" s="46">
        <v>0.97737286456911276</v>
      </c>
      <c r="O102" s="46">
        <v>0.13116404070903534</v>
      </c>
      <c r="P102" s="46">
        <v>0.12179518065838996</v>
      </c>
      <c r="Q102" s="46"/>
      <c r="R102" s="46"/>
      <c r="S102" s="46">
        <v>1.0113843371045204</v>
      </c>
      <c r="T102" s="46"/>
      <c r="U102" s="46"/>
      <c r="V102" s="46">
        <v>4.9869128746522353</v>
      </c>
      <c r="W102" s="46">
        <v>0.19281559084841668</v>
      </c>
      <c r="X102" s="46">
        <v>6.1781580740563209</v>
      </c>
      <c r="Y102" s="46"/>
      <c r="Z102" s="46"/>
      <c r="AA102" s="46"/>
      <c r="AB102" s="46"/>
      <c r="AC102" s="46"/>
      <c r="AD102" s="46"/>
      <c r="AE102" s="46">
        <v>0.40354849413463978</v>
      </c>
      <c r="AF102" s="46"/>
      <c r="AG102" s="46"/>
      <c r="AH102" s="46"/>
      <c r="AI102" s="46"/>
      <c r="AJ102" s="46"/>
      <c r="AK102" s="46"/>
      <c r="AL102" s="46"/>
      <c r="AM102" s="46"/>
      <c r="AN102" s="46"/>
    </row>
    <row r="103" spans="1:40" x14ac:dyDescent="0.25">
      <c r="A103" s="45">
        <v>1690</v>
      </c>
      <c r="B103" s="46">
        <v>2.4171658930665085</v>
      </c>
      <c r="C103" s="46"/>
      <c r="D103" s="46">
        <v>0.18871560959157127</v>
      </c>
      <c r="E103" s="46">
        <v>0.22833250352001455</v>
      </c>
      <c r="F103" s="46">
        <v>0.91032687495837106</v>
      </c>
      <c r="G103" s="46"/>
      <c r="H103" s="46"/>
      <c r="I103" s="46">
        <v>3.7445408811364653</v>
      </c>
      <c r="J103" s="46">
        <v>0.14166366945927392</v>
      </c>
      <c r="K103" s="46">
        <v>4.3625566667759674</v>
      </c>
      <c r="L103" s="46">
        <v>2.0337921397940995</v>
      </c>
      <c r="M103" s="46">
        <v>0.95187618114557082</v>
      </c>
      <c r="N103" s="46">
        <v>1.045364020365225</v>
      </c>
      <c r="O103" s="46">
        <v>0.14588653507433524</v>
      </c>
      <c r="P103" s="46">
        <v>0.13116404070903534</v>
      </c>
      <c r="Q103" s="46"/>
      <c r="R103" s="46"/>
      <c r="S103" s="46">
        <v>0.91032687495837106</v>
      </c>
      <c r="T103" s="46"/>
      <c r="U103" s="46"/>
      <c r="V103" s="46">
        <v>5.2184097920466366</v>
      </c>
      <c r="W103" s="46">
        <v>0.19281559084841668</v>
      </c>
      <c r="X103" s="46">
        <v>6.4649536498501146</v>
      </c>
      <c r="Y103" s="46"/>
      <c r="Z103" s="46"/>
      <c r="AA103" s="46"/>
      <c r="AB103" s="46"/>
      <c r="AC103" s="46"/>
      <c r="AD103" s="46"/>
      <c r="AE103" s="46">
        <v>0.33522936153701821</v>
      </c>
      <c r="AF103" s="46"/>
      <c r="AG103" s="46"/>
      <c r="AH103" s="46"/>
      <c r="AI103" s="46"/>
      <c r="AJ103" s="46"/>
      <c r="AK103" s="46"/>
      <c r="AL103" s="46"/>
      <c r="AM103" s="46"/>
      <c r="AN103" s="46"/>
    </row>
    <row r="104" spans="1:40" x14ac:dyDescent="0.25">
      <c r="A104" s="45">
        <v>1691</v>
      </c>
      <c r="B104" s="46">
        <v>3.3149703676340683</v>
      </c>
      <c r="C104" s="46"/>
      <c r="D104" s="46">
        <v>0.22926938952507914</v>
      </c>
      <c r="E104" s="46">
        <v>0.2371660001391945</v>
      </c>
      <c r="F104" s="46">
        <v>0.80926941281222176</v>
      </c>
      <c r="G104" s="46"/>
      <c r="H104" s="46"/>
      <c r="I104" s="46">
        <v>4.5906751701105639</v>
      </c>
      <c r="J104" s="46">
        <v>0.14166366945927392</v>
      </c>
      <c r="K104" s="46">
        <v>5.3483407456591943</v>
      </c>
      <c r="L104" s="46">
        <v>2.0499333472527828</v>
      </c>
      <c r="M104" s="46">
        <v>1.0878584927377952</v>
      </c>
      <c r="N104" s="46">
        <v>1.2408385932790473</v>
      </c>
      <c r="O104" s="46">
        <v>0.2114685554288529</v>
      </c>
      <c r="P104" s="46">
        <v>0.16863948091161685</v>
      </c>
      <c r="Q104" s="46"/>
      <c r="R104" s="46"/>
      <c r="S104" s="46">
        <v>0.80926941281222176</v>
      </c>
      <c r="T104" s="46"/>
      <c r="U104" s="46"/>
      <c r="V104" s="46">
        <v>5.568007882422318</v>
      </c>
      <c r="W104" s="46">
        <v>0.19281559084841668</v>
      </c>
      <c r="X104" s="46">
        <v>6.8980617307447112</v>
      </c>
      <c r="Y104" s="46"/>
      <c r="Z104" s="46"/>
      <c r="AA104" s="46"/>
      <c r="AB104" s="46"/>
      <c r="AC104" s="46"/>
      <c r="AD104" s="46"/>
      <c r="AE104" s="46">
        <v>0.32370958794159654</v>
      </c>
      <c r="AF104" s="46"/>
      <c r="AG104" s="46"/>
      <c r="AH104" s="46"/>
      <c r="AI104" s="46"/>
      <c r="AJ104" s="46"/>
      <c r="AK104" s="46"/>
      <c r="AL104" s="46"/>
      <c r="AM104" s="46"/>
      <c r="AN104" s="46"/>
    </row>
    <row r="105" spans="1:40" x14ac:dyDescent="0.25">
      <c r="A105" s="45">
        <v>1692</v>
      </c>
      <c r="B105" s="46">
        <v>2.5552896583845945</v>
      </c>
      <c r="C105" s="46"/>
      <c r="D105" s="46">
        <v>0.22083741547949826</v>
      </c>
      <c r="E105" s="46">
        <v>0.23264515338459738</v>
      </c>
      <c r="F105" s="46">
        <v>0.83730830400437617</v>
      </c>
      <c r="G105" s="46"/>
      <c r="H105" s="46"/>
      <c r="I105" s="46">
        <v>3.8460805312530661</v>
      </c>
      <c r="J105" s="46">
        <v>0.14166366945927392</v>
      </c>
      <c r="K105" s="46">
        <v>4.4808548751864565</v>
      </c>
      <c r="L105" s="46">
        <v>2.0660745547114665</v>
      </c>
      <c r="M105" s="46">
        <v>1.4482116184571898</v>
      </c>
      <c r="N105" s="46">
        <v>1.6283881813168872</v>
      </c>
      <c r="O105" s="46">
        <v>0.20879173827152567</v>
      </c>
      <c r="P105" s="46">
        <v>0.24840863219996898</v>
      </c>
      <c r="Q105" s="46"/>
      <c r="R105" s="46"/>
      <c r="S105" s="46">
        <v>0.83730830400437617</v>
      </c>
      <c r="T105" s="46"/>
      <c r="U105" s="46"/>
      <c r="V105" s="46">
        <v>6.4371830289614147</v>
      </c>
      <c r="W105" s="46">
        <v>0.19281559084841668</v>
      </c>
      <c r="X105" s="46">
        <v>7.9748604606070375</v>
      </c>
      <c r="Y105" s="46"/>
      <c r="Z105" s="46"/>
      <c r="AA105" s="46"/>
      <c r="AB105" s="46"/>
      <c r="AC105" s="46"/>
      <c r="AD105" s="46"/>
      <c r="AE105" s="46">
        <v>0.40620832321727302</v>
      </c>
      <c r="AF105" s="46"/>
      <c r="AG105" s="46"/>
      <c r="AH105" s="46"/>
      <c r="AI105" s="46"/>
      <c r="AJ105" s="46"/>
      <c r="AK105" s="46"/>
      <c r="AL105" s="46"/>
      <c r="AM105" s="46"/>
      <c r="AN105" s="46"/>
    </row>
    <row r="106" spans="1:40" x14ac:dyDescent="0.25">
      <c r="A106" s="45">
        <v>1693</v>
      </c>
      <c r="B106" s="46">
        <v>1.7956089491351206</v>
      </c>
      <c r="C106" s="46"/>
      <c r="D106" s="46">
        <v>0.21601914459630922</v>
      </c>
      <c r="E106" s="46">
        <v>0.22812430663000025</v>
      </c>
      <c r="F106" s="46">
        <v>0.86534719519653081</v>
      </c>
      <c r="G106" s="46"/>
      <c r="H106" s="46"/>
      <c r="I106" s="46">
        <v>3.1050995955579608</v>
      </c>
      <c r="J106" s="46">
        <v>0.14166366945927392</v>
      </c>
      <c r="K106" s="46">
        <v>3.6175791296190867</v>
      </c>
      <c r="L106" s="46">
        <v>2.0822157621701498</v>
      </c>
      <c r="M106" s="46">
        <v>1.8085647441765844</v>
      </c>
      <c r="N106" s="46">
        <v>2.0159377693547267</v>
      </c>
      <c r="O106" s="46">
        <v>0.20611492111419841</v>
      </c>
      <c r="P106" s="46">
        <v>0.32817778348832105</v>
      </c>
      <c r="Q106" s="46"/>
      <c r="R106" s="46"/>
      <c r="S106" s="46">
        <v>0.86534719519653081</v>
      </c>
      <c r="T106" s="46"/>
      <c r="U106" s="46"/>
      <c r="V106" s="46">
        <v>7.3063581755005114</v>
      </c>
      <c r="W106" s="46">
        <v>0.19281559084841668</v>
      </c>
      <c r="X106" s="46">
        <v>9.051659190469362</v>
      </c>
      <c r="Y106" s="46">
        <v>2.0754644828400002</v>
      </c>
      <c r="Z106" s="46"/>
      <c r="AA106" s="46"/>
      <c r="AB106" s="46"/>
      <c r="AC106" s="46"/>
      <c r="AD106" s="46"/>
      <c r="AE106" s="46">
        <v>0.22342169423264144</v>
      </c>
      <c r="AF106" s="46"/>
      <c r="AG106" s="46"/>
      <c r="AH106" s="46">
        <v>2.2988861770726414</v>
      </c>
      <c r="AI106" s="46">
        <v>0.69917189960619985</v>
      </c>
      <c r="AJ106" s="46">
        <v>7.6418598331182359</v>
      </c>
      <c r="AK106" s="46"/>
      <c r="AL106" s="46"/>
      <c r="AM106" s="46"/>
      <c r="AN106" s="46"/>
    </row>
    <row r="107" spans="1:40" x14ac:dyDescent="0.25">
      <c r="A107" s="45">
        <v>1694</v>
      </c>
      <c r="B107" s="46">
        <v>2.2297122115633914</v>
      </c>
      <c r="C107" s="46"/>
      <c r="D107" s="46">
        <v>0.23248157011387183</v>
      </c>
      <c r="E107" s="46">
        <v>0.22360345987540312</v>
      </c>
      <c r="F107" s="46">
        <v>0.68980296156552723</v>
      </c>
      <c r="G107" s="46"/>
      <c r="H107" s="46"/>
      <c r="I107" s="46">
        <v>3.3756002031181938</v>
      </c>
      <c r="J107" s="46">
        <v>0.14166366945927392</v>
      </c>
      <c r="K107" s="46">
        <v>3.9327243680710415</v>
      </c>
      <c r="L107" s="46">
        <v>2.0983569696288336</v>
      </c>
      <c r="M107" s="46">
        <v>2.1689178698959788</v>
      </c>
      <c r="N107" s="46">
        <v>2.4034873573925659</v>
      </c>
      <c r="O107" s="46">
        <v>0.20343810395687115</v>
      </c>
      <c r="P107" s="46">
        <v>0.40794693477667315</v>
      </c>
      <c r="Q107" s="46"/>
      <c r="R107" s="46"/>
      <c r="S107" s="46">
        <v>0.68980296156552723</v>
      </c>
      <c r="T107" s="46"/>
      <c r="U107" s="46"/>
      <c r="V107" s="46">
        <v>7.971950197216449</v>
      </c>
      <c r="W107" s="46">
        <v>0.19281559084841668</v>
      </c>
      <c r="X107" s="46">
        <v>9.8762440240831957</v>
      </c>
      <c r="Y107" s="46">
        <v>3.5182217848904167</v>
      </c>
      <c r="Z107" s="46"/>
      <c r="AA107" s="46"/>
      <c r="AB107" s="46"/>
      <c r="AC107" s="46"/>
      <c r="AD107" s="46"/>
      <c r="AE107" s="46">
        <v>0.29224670096210958</v>
      </c>
      <c r="AF107" s="46"/>
      <c r="AG107" s="46"/>
      <c r="AH107" s="46">
        <v>3.8104684858525264</v>
      </c>
      <c r="AI107" s="46">
        <v>0.69917189960619985</v>
      </c>
      <c r="AJ107" s="46">
        <v>12.66659757138518</v>
      </c>
      <c r="AK107" s="46"/>
      <c r="AL107" s="46"/>
      <c r="AM107" s="46"/>
      <c r="AN107" s="46"/>
    </row>
    <row r="108" spans="1:40" x14ac:dyDescent="0.25">
      <c r="A108" s="45">
        <v>1695</v>
      </c>
      <c r="B108" s="46">
        <v>2.6638154739916624</v>
      </c>
      <c r="C108" s="46"/>
      <c r="D108" s="46">
        <v>0.26942164688498793</v>
      </c>
      <c r="E108" s="46">
        <v>0.21908261312080599</v>
      </c>
      <c r="F108" s="46">
        <v>0.61290578099591364</v>
      </c>
      <c r="G108" s="46"/>
      <c r="H108" s="46"/>
      <c r="I108" s="46">
        <v>3.7652255149933698</v>
      </c>
      <c r="J108" s="46">
        <v>0.14166366945927392</v>
      </c>
      <c r="K108" s="46">
        <v>4.3866551851782747</v>
      </c>
      <c r="L108" s="46">
        <v>2.1144981770875169</v>
      </c>
      <c r="M108" s="46">
        <v>2.5292709956153736</v>
      </c>
      <c r="N108" s="46">
        <v>2.7910369454304056</v>
      </c>
      <c r="O108" s="46">
        <v>0.20076128679954391</v>
      </c>
      <c r="P108" s="46">
        <v>0.48771608606502526</v>
      </c>
      <c r="Q108" s="46"/>
      <c r="R108" s="46"/>
      <c r="S108" s="46">
        <v>0.61290578099591364</v>
      </c>
      <c r="T108" s="46"/>
      <c r="U108" s="46"/>
      <c r="V108" s="46">
        <v>8.7361892719937799</v>
      </c>
      <c r="W108" s="46">
        <v>0.19281559084841668</v>
      </c>
      <c r="X108" s="46">
        <v>10.82304015407858</v>
      </c>
      <c r="Y108" s="46"/>
      <c r="Z108" s="46"/>
      <c r="AA108" s="46"/>
      <c r="AB108" s="46"/>
      <c r="AC108" s="46"/>
      <c r="AD108" s="46"/>
      <c r="AE108" s="46">
        <v>0.3610717076915777</v>
      </c>
      <c r="AF108" s="46"/>
      <c r="AG108" s="46"/>
      <c r="AH108" s="46"/>
      <c r="AI108" s="46"/>
      <c r="AJ108" s="46"/>
      <c r="AK108" s="46"/>
      <c r="AL108" s="46"/>
      <c r="AM108" s="46"/>
      <c r="AN108" s="46"/>
    </row>
    <row r="109" spans="1:40" x14ac:dyDescent="0.25">
      <c r="A109" s="45">
        <v>1696</v>
      </c>
      <c r="B109" s="46">
        <v>3.0979187364199339</v>
      </c>
      <c r="C109" s="46"/>
      <c r="D109" s="46">
        <v>0.29584183222780791</v>
      </c>
      <c r="E109" s="46">
        <v>0.21456176636620886</v>
      </c>
      <c r="F109" s="46">
        <v>0.75111937992425937</v>
      </c>
      <c r="G109" s="46"/>
      <c r="H109" s="46"/>
      <c r="I109" s="46">
        <v>4.3594417149382103</v>
      </c>
      <c r="J109" s="46">
        <v>0.14166366945927392</v>
      </c>
      <c r="K109" s="46">
        <v>5.0789434861645582</v>
      </c>
      <c r="L109" s="46">
        <v>2.1306393845461993</v>
      </c>
      <c r="M109" s="46">
        <v>2.8896241213347684</v>
      </c>
      <c r="N109" s="46">
        <v>3.1785865334682457</v>
      </c>
      <c r="O109" s="46">
        <v>0.19808446964221665</v>
      </c>
      <c r="P109" s="46">
        <v>0.56748523735337741</v>
      </c>
      <c r="Q109" s="46"/>
      <c r="R109" s="46"/>
      <c r="S109" s="46">
        <v>0.75111937992425937</v>
      </c>
      <c r="T109" s="46"/>
      <c r="U109" s="46"/>
      <c r="V109" s="46">
        <v>9.7155391262690678</v>
      </c>
      <c r="W109" s="46">
        <v>0.19281559084841668</v>
      </c>
      <c r="X109" s="46">
        <v>12.036331495154736</v>
      </c>
      <c r="Y109" s="46"/>
      <c r="Z109" s="46"/>
      <c r="AA109" s="46"/>
      <c r="AB109" s="46"/>
      <c r="AC109" s="46"/>
      <c r="AD109" s="46"/>
      <c r="AE109" s="46">
        <v>0.42989671442104582</v>
      </c>
      <c r="AF109" s="46"/>
      <c r="AG109" s="46"/>
      <c r="AH109" s="46"/>
      <c r="AI109" s="46"/>
      <c r="AJ109" s="46"/>
      <c r="AK109" s="46"/>
      <c r="AL109" s="46"/>
      <c r="AM109" s="46"/>
      <c r="AN109" s="46"/>
    </row>
    <row r="110" spans="1:40" x14ac:dyDescent="0.25">
      <c r="A110" s="45">
        <v>1697</v>
      </c>
      <c r="B110" s="46">
        <v>3.5320219988482044</v>
      </c>
      <c r="C110" s="46"/>
      <c r="D110" s="46">
        <v>0.32226201757062789</v>
      </c>
      <c r="E110" s="46">
        <v>0.21004091961161173</v>
      </c>
      <c r="F110" s="46">
        <v>0.75039563568116929</v>
      </c>
      <c r="G110" s="46"/>
      <c r="H110" s="46"/>
      <c r="I110" s="46">
        <v>4.8147205717116135</v>
      </c>
      <c r="J110" s="46">
        <v>0.14166366945927392</v>
      </c>
      <c r="K110" s="46">
        <v>5.6093636030511309</v>
      </c>
      <c r="L110" s="46">
        <v>1.4042850489054495</v>
      </c>
      <c r="M110" s="46">
        <v>2.1417214075775339</v>
      </c>
      <c r="N110" s="46">
        <v>2.3343630156665189</v>
      </c>
      <c r="O110" s="46">
        <v>0.19540765248488937</v>
      </c>
      <c r="P110" s="46">
        <v>0.52492384455187413</v>
      </c>
      <c r="Q110" s="46"/>
      <c r="R110" s="46"/>
      <c r="S110" s="46">
        <v>0.75039563568116929</v>
      </c>
      <c r="T110" s="46"/>
      <c r="U110" s="46"/>
      <c r="V110" s="46">
        <v>7.3510966048674344</v>
      </c>
      <c r="W110" s="46">
        <v>0.19281559084841668</v>
      </c>
      <c r="X110" s="46">
        <v>9.1070844797337411</v>
      </c>
      <c r="Y110" s="46"/>
      <c r="Z110" s="46"/>
      <c r="AA110" s="46"/>
      <c r="AB110" s="46"/>
      <c r="AC110" s="46"/>
      <c r="AD110" s="46"/>
      <c r="AE110" s="46">
        <v>0.43779492172870943</v>
      </c>
      <c r="AF110" s="46"/>
      <c r="AG110" s="46"/>
      <c r="AH110" s="46"/>
      <c r="AI110" s="46"/>
      <c r="AJ110" s="46"/>
      <c r="AK110" s="46"/>
      <c r="AL110" s="46"/>
      <c r="AM110" s="46"/>
      <c r="AN110" s="46"/>
    </row>
    <row r="111" spans="1:40" x14ac:dyDescent="0.25">
      <c r="A111" s="45">
        <v>1698</v>
      </c>
      <c r="B111" s="46">
        <v>3.9661252612764755</v>
      </c>
      <c r="C111" s="46"/>
      <c r="D111" s="46">
        <v>0.34868220291344787</v>
      </c>
      <c r="E111" s="46">
        <v>0.2055200728570146</v>
      </c>
      <c r="F111" s="46">
        <v>0.83471859744778942</v>
      </c>
      <c r="G111" s="46"/>
      <c r="H111" s="46"/>
      <c r="I111" s="46">
        <v>5.3550461344947271</v>
      </c>
      <c r="J111" s="46">
        <v>0.14166366945927392</v>
      </c>
      <c r="K111" s="46">
        <v>6.2388669149320624</v>
      </c>
      <c r="L111" s="46">
        <v>1.4186327888687236</v>
      </c>
      <c r="M111" s="46">
        <v>1.3938186938202999</v>
      </c>
      <c r="N111" s="46">
        <v>1.4901394978647922</v>
      </c>
      <c r="O111" s="46">
        <v>0.19421795597052172</v>
      </c>
      <c r="P111" s="46">
        <v>0.48236245175037079</v>
      </c>
      <c r="Q111" s="46"/>
      <c r="R111" s="46"/>
      <c r="S111" s="46">
        <v>0.83471859744778942</v>
      </c>
      <c r="T111" s="46"/>
      <c r="U111" s="46"/>
      <c r="V111" s="46">
        <v>5.813889985722497</v>
      </c>
      <c r="W111" s="46">
        <v>0.19281559084841668</v>
      </c>
      <c r="X111" s="46">
        <v>7.2026787433039869</v>
      </c>
      <c r="Y111" s="46"/>
      <c r="Z111" s="46"/>
      <c r="AA111" s="46"/>
      <c r="AB111" s="46"/>
      <c r="AC111" s="46"/>
      <c r="AD111" s="46"/>
      <c r="AE111" s="46">
        <v>0.47230294791143373</v>
      </c>
      <c r="AF111" s="46"/>
      <c r="AG111" s="46"/>
      <c r="AH111" s="46"/>
      <c r="AI111" s="46"/>
      <c r="AJ111" s="46"/>
      <c r="AK111" s="46"/>
      <c r="AL111" s="46"/>
      <c r="AM111" s="46"/>
      <c r="AN111" s="46"/>
    </row>
    <row r="112" spans="1:40" x14ac:dyDescent="0.25">
      <c r="A112" s="45">
        <v>1699</v>
      </c>
      <c r="B112" s="46">
        <v>4.4002285237047465</v>
      </c>
      <c r="C112" s="46"/>
      <c r="D112" s="46">
        <v>0.37510238825626785</v>
      </c>
      <c r="E112" s="46">
        <v>0.20099922610241747</v>
      </c>
      <c r="F112" s="46">
        <v>1.1019072412392452</v>
      </c>
      <c r="G112" s="46"/>
      <c r="H112" s="46"/>
      <c r="I112" s="46">
        <v>6.0782373793026769</v>
      </c>
      <c r="J112" s="46">
        <v>0.14166366945927392</v>
      </c>
      <c r="K112" s="46">
        <v>7.0814168794108596</v>
      </c>
      <c r="L112" s="46">
        <v>1.4329805288319979</v>
      </c>
      <c r="M112" s="46">
        <v>0.64591598006306594</v>
      </c>
      <c r="N112" s="46">
        <v>0.64591598006306594</v>
      </c>
      <c r="O112" s="46">
        <v>0.19302825945615404</v>
      </c>
      <c r="P112" s="46">
        <v>0.43980105894886745</v>
      </c>
      <c r="Q112" s="46"/>
      <c r="R112" s="46"/>
      <c r="S112" s="46">
        <v>1.1019072412392452</v>
      </c>
      <c r="T112" s="46"/>
      <c r="U112" s="46"/>
      <c r="V112" s="46">
        <v>4.4595490486023959</v>
      </c>
      <c r="W112" s="46">
        <v>0.19281559084841668</v>
      </c>
      <c r="X112" s="46">
        <v>5.52482059618786</v>
      </c>
      <c r="Y112" s="46"/>
      <c r="Z112" s="46"/>
      <c r="AA112" s="46"/>
      <c r="AB112" s="46"/>
      <c r="AC112" s="46"/>
      <c r="AD112" s="46"/>
      <c r="AE112" s="46">
        <v>0.53061974915866628</v>
      </c>
      <c r="AF112" s="46"/>
      <c r="AG112" s="46"/>
      <c r="AH112" s="46"/>
      <c r="AI112" s="46"/>
      <c r="AJ112" s="46"/>
      <c r="AK112" s="46"/>
      <c r="AL112" s="46"/>
      <c r="AM112" s="46"/>
      <c r="AN112" s="46"/>
    </row>
    <row r="113" spans="1:40" x14ac:dyDescent="0.25">
      <c r="A113" s="45">
        <v>1700</v>
      </c>
      <c r="B113" s="46">
        <v>4.8343317861330171</v>
      </c>
      <c r="C113" s="46">
        <v>0.45773573390296002</v>
      </c>
      <c r="D113" s="46">
        <v>0.40152257359908783</v>
      </c>
      <c r="E113" s="46">
        <v>0.19647837934782028</v>
      </c>
      <c r="F113" s="46">
        <v>1.1018329988356323</v>
      </c>
      <c r="G113" s="46">
        <v>0.27838898436203419</v>
      </c>
      <c r="H113" s="46"/>
      <c r="I113" s="46">
        <v>7.270290456180553</v>
      </c>
      <c r="J113" s="46">
        <v>0</v>
      </c>
      <c r="K113" s="46">
        <v>7.270290456180553</v>
      </c>
      <c r="L113" s="46">
        <v>1.447328268795272</v>
      </c>
      <c r="M113" s="46">
        <v>0.66291376901209398</v>
      </c>
      <c r="N113" s="46">
        <v>0.68233981352526885</v>
      </c>
      <c r="O113" s="46">
        <v>0.19183856294178639</v>
      </c>
      <c r="P113" s="46">
        <v>0.39723966614736417</v>
      </c>
      <c r="Q113" s="46"/>
      <c r="R113" s="46"/>
      <c r="S113" s="46">
        <v>1.1018329988356323</v>
      </c>
      <c r="T113" s="46"/>
      <c r="U113" s="46"/>
      <c r="V113" s="46">
        <v>4.4834930792574177</v>
      </c>
      <c r="W113" s="46">
        <v>0.19281559084841668</v>
      </c>
      <c r="X113" s="46">
        <v>5.5544842398157011</v>
      </c>
      <c r="Y113" s="46"/>
      <c r="Z113" s="46"/>
      <c r="AA113" s="46"/>
      <c r="AB113" s="46"/>
      <c r="AC113" s="46"/>
      <c r="AD113" s="46"/>
      <c r="AE113" s="46">
        <v>0.53057791917465313</v>
      </c>
      <c r="AF113" s="46"/>
      <c r="AG113" s="46"/>
      <c r="AH113" s="46"/>
      <c r="AI113" s="46"/>
      <c r="AJ113" s="46"/>
      <c r="AK113" s="46"/>
      <c r="AL113" s="46"/>
      <c r="AM113" s="46"/>
      <c r="AN113" s="46"/>
    </row>
    <row r="114" spans="1:40" x14ac:dyDescent="0.25">
      <c r="A114" s="45">
        <v>1701</v>
      </c>
      <c r="B114" s="46">
        <v>2.3941452655134938</v>
      </c>
      <c r="C114" s="46">
        <v>0.64243611775854048</v>
      </c>
      <c r="D114" s="46">
        <v>0.48155940660317254</v>
      </c>
      <c r="E114" s="46">
        <v>0.19969055993661297</v>
      </c>
      <c r="F114" s="46">
        <v>1.0173769229941112</v>
      </c>
      <c r="G114" s="46">
        <v>0.22619104979415278</v>
      </c>
      <c r="H114" s="46"/>
      <c r="I114" s="46">
        <v>4.9613993226000837</v>
      </c>
      <c r="J114" s="46">
        <v>0</v>
      </c>
      <c r="K114" s="46">
        <v>4.9613993226000837</v>
      </c>
      <c r="L114" s="46">
        <v>1.4616760087585461</v>
      </c>
      <c r="M114" s="46">
        <v>0.67991155796112202</v>
      </c>
      <c r="N114" s="46">
        <v>0.71876364698747186</v>
      </c>
      <c r="O114" s="46">
        <v>0.19064886642741874</v>
      </c>
      <c r="P114" s="46">
        <v>0.35467827334586083</v>
      </c>
      <c r="Q114" s="46"/>
      <c r="R114" s="46"/>
      <c r="S114" s="46">
        <v>1.0173769229941112</v>
      </c>
      <c r="T114" s="46"/>
      <c r="U114" s="46"/>
      <c r="V114" s="46">
        <v>4.4230552764745301</v>
      </c>
      <c r="W114" s="46">
        <v>0.19281559084841668</v>
      </c>
      <c r="X114" s="46">
        <v>5.4796094006864209</v>
      </c>
      <c r="Y114" s="46"/>
      <c r="Z114" s="46"/>
      <c r="AA114" s="46"/>
      <c r="AB114" s="46"/>
      <c r="AC114" s="46"/>
      <c r="AD114" s="46"/>
      <c r="AE114" s="46">
        <v>0.60031134745301462</v>
      </c>
      <c r="AF114" s="46"/>
      <c r="AG114" s="46"/>
      <c r="AH114" s="46"/>
      <c r="AI114" s="46"/>
      <c r="AJ114" s="46"/>
      <c r="AK114" s="46"/>
      <c r="AL114" s="46"/>
      <c r="AM114" s="46"/>
      <c r="AN114" s="46"/>
    </row>
    <row r="115" spans="1:40" x14ac:dyDescent="0.25">
      <c r="A115" s="45">
        <v>1702</v>
      </c>
      <c r="B115" s="46">
        <v>2.4401865206195228</v>
      </c>
      <c r="C115" s="46">
        <v>0.45773573390296002</v>
      </c>
      <c r="D115" s="46">
        <v>0.42026029370037854</v>
      </c>
      <c r="E115" s="46">
        <v>0.20236737709394023</v>
      </c>
      <c r="F115" s="46">
        <v>1.2932924532872025</v>
      </c>
      <c r="G115" s="46">
        <v>0.20879173827152567</v>
      </c>
      <c r="H115" s="46"/>
      <c r="I115" s="46">
        <v>5.0226341168755297</v>
      </c>
      <c r="J115" s="46">
        <v>0</v>
      </c>
      <c r="K115" s="46">
        <v>5.0226341168755297</v>
      </c>
      <c r="L115" s="46">
        <v>1.4760237487218202</v>
      </c>
      <c r="M115" s="46">
        <v>0.69690934691015005</v>
      </c>
      <c r="N115" s="46">
        <v>0.75518748044967476</v>
      </c>
      <c r="O115" s="46">
        <v>0.18945916991305106</v>
      </c>
      <c r="P115" s="46">
        <v>0.31211688054435749</v>
      </c>
      <c r="Q115" s="46"/>
      <c r="R115" s="46"/>
      <c r="S115" s="46">
        <v>1.2932924532872025</v>
      </c>
      <c r="T115" s="46"/>
      <c r="U115" s="46"/>
      <c r="V115" s="46">
        <v>4.7229890798262559</v>
      </c>
      <c r="W115" s="46">
        <v>0.19281559084841668</v>
      </c>
      <c r="X115" s="46">
        <v>5.8511896739810707</v>
      </c>
      <c r="Y115" s="46"/>
      <c r="Z115" s="46"/>
      <c r="AA115" s="46"/>
      <c r="AB115" s="46"/>
      <c r="AC115" s="46"/>
      <c r="AD115" s="46"/>
      <c r="AE115" s="46">
        <v>0.63557715028086614</v>
      </c>
      <c r="AF115" s="46"/>
      <c r="AG115" s="46"/>
      <c r="AH115" s="46"/>
      <c r="AI115" s="46"/>
      <c r="AJ115" s="46"/>
      <c r="AK115" s="46"/>
      <c r="AL115" s="46"/>
      <c r="AM115" s="46"/>
      <c r="AN115" s="46"/>
    </row>
    <row r="116" spans="1:40" x14ac:dyDescent="0.25">
      <c r="A116" s="45">
        <v>1703</v>
      </c>
      <c r="B116" s="46">
        <v>2.4862277757255518</v>
      </c>
      <c r="C116" s="46">
        <v>0.53804024862277766</v>
      </c>
      <c r="D116" s="46">
        <v>0.52438848112040859</v>
      </c>
      <c r="E116" s="46">
        <v>0.20557955768273292</v>
      </c>
      <c r="F116" s="46">
        <v>1.1833098385847272</v>
      </c>
      <c r="G116" s="46">
        <v>0.38278485349779701</v>
      </c>
      <c r="H116" s="46"/>
      <c r="I116" s="46">
        <v>5.3203307552339947</v>
      </c>
      <c r="J116" s="46">
        <v>0</v>
      </c>
      <c r="K116" s="46">
        <v>5.3203307552339947</v>
      </c>
      <c r="L116" s="46">
        <v>1.4903714886850943</v>
      </c>
      <c r="M116" s="46">
        <v>0.7139071358591782</v>
      </c>
      <c r="N116" s="46">
        <v>0.79161131391187767</v>
      </c>
      <c r="O116" s="46">
        <v>0.18826947339868341</v>
      </c>
      <c r="P116" s="46">
        <v>0.26955548774285415</v>
      </c>
      <c r="Q116" s="46"/>
      <c r="R116" s="46"/>
      <c r="S116" s="46">
        <v>1.1833098385847272</v>
      </c>
      <c r="T116" s="46"/>
      <c r="U116" s="46"/>
      <c r="V116" s="46">
        <v>4.637024738182415</v>
      </c>
      <c r="W116" s="46">
        <v>0.19281559084841668</v>
      </c>
      <c r="X116" s="46">
        <v>5.7446906625170158</v>
      </c>
      <c r="Y116" s="46"/>
      <c r="Z116" s="46"/>
      <c r="AA116" s="46"/>
      <c r="AB116" s="46"/>
      <c r="AC116" s="46"/>
      <c r="AD116" s="46"/>
      <c r="AE116" s="46">
        <v>0.67084295310871767</v>
      </c>
      <c r="AF116" s="46"/>
      <c r="AG116" s="46"/>
      <c r="AH116" s="46"/>
      <c r="AI116" s="46"/>
      <c r="AJ116" s="46"/>
      <c r="AK116" s="46"/>
      <c r="AL116" s="46"/>
      <c r="AM116" s="46"/>
      <c r="AN116" s="46"/>
    </row>
    <row r="117" spans="1:40" x14ac:dyDescent="0.25">
      <c r="A117" s="45">
        <v>1704</v>
      </c>
      <c r="B117" s="46">
        <v>2.0718564797712928</v>
      </c>
      <c r="C117" s="46">
        <v>0.45773573390296002</v>
      </c>
      <c r="D117" s="46">
        <v>0.33727896182323369</v>
      </c>
      <c r="E117" s="46">
        <v>0.18737720101290761</v>
      </c>
      <c r="F117" s="46">
        <v>1.1433701938189074</v>
      </c>
      <c r="G117" s="46">
        <v>0.2554218931521664</v>
      </c>
      <c r="H117" s="46"/>
      <c r="I117" s="46">
        <v>4.453040463481468</v>
      </c>
      <c r="J117" s="46">
        <v>0</v>
      </c>
      <c r="K117" s="46">
        <v>4.453040463481468</v>
      </c>
      <c r="L117" s="46">
        <v>1.5047192286483686</v>
      </c>
      <c r="M117" s="46">
        <v>0.73090492480820624</v>
      </c>
      <c r="N117" s="46">
        <v>0.82803514737408068</v>
      </c>
      <c r="O117" s="46">
        <v>0.18707977688431576</v>
      </c>
      <c r="P117" s="46">
        <v>0.22699409494135084</v>
      </c>
      <c r="Q117" s="46"/>
      <c r="R117" s="46"/>
      <c r="S117" s="46">
        <v>1.1433701938189074</v>
      </c>
      <c r="T117" s="46"/>
      <c r="U117" s="46"/>
      <c r="V117" s="46">
        <v>4.6211033664752295</v>
      </c>
      <c r="W117" s="46">
        <v>0.19281559084841668</v>
      </c>
      <c r="X117" s="46">
        <v>5.7249660846799388</v>
      </c>
      <c r="Y117" s="46"/>
      <c r="Z117" s="46"/>
      <c r="AA117" s="46"/>
      <c r="AB117" s="46"/>
      <c r="AC117" s="46"/>
      <c r="AD117" s="46"/>
      <c r="AE117" s="46">
        <v>0.655413521890303</v>
      </c>
      <c r="AF117" s="46"/>
      <c r="AG117" s="46"/>
      <c r="AH117" s="46"/>
      <c r="AI117" s="46"/>
      <c r="AJ117" s="46"/>
      <c r="AK117" s="46"/>
      <c r="AL117" s="46"/>
      <c r="AM117" s="46"/>
      <c r="AN117" s="46"/>
    </row>
    <row r="118" spans="1:40" x14ac:dyDescent="0.25">
      <c r="A118" s="45">
        <v>1705</v>
      </c>
      <c r="B118" s="46">
        <v>2.8545578165737813</v>
      </c>
      <c r="C118" s="46">
        <v>0.44167483095899662</v>
      </c>
      <c r="D118" s="46">
        <v>0.32362719432086473</v>
      </c>
      <c r="E118" s="46">
        <v>0.25697444710341616</v>
      </c>
      <c r="F118" s="46">
        <v>1.1034305490530878</v>
      </c>
      <c r="G118" s="46">
        <v>0.2533339757694511</v>
      </c>
      <c r="H118" s="46"/>
      <c r="I118" s="46">
        <v>5.2335988137795981</v>
      </c>
      <c r="J118" s="46">
        <v>0</v>
      </c>
      <c r="K118" s="46">
        <v>5.2335988137795981</v>
      </c>
      <c r="L118" s="46">
        <v>1.5190669686116427</v>
      </c>
      <c r="M118" s="46">
        <v>0.74790271375723427</v>
      </c>
      <c r="N118" s="46">
        <v>0.86445898083628359</v>
      </c>
      <c r="O118" s="46">
        <v>0.18589008036994811</v>
      </c>
      <c r="P118" s="46">
        <v>0.18443270213984753</v>
      </c>
      <c r="Q118" s="46"/>
      <c r="R118" s="46"/>
      <c r="S118" s="46">
        <v>1.1034305490530878</v>
      </c>
      <c r="T118" s="46"/>
      <c r="U118" s="46"/>
      <c r="V118" s="46">
        <v>4.6051819947680439</v>
      </c>
      <c r="W118" s="46">
        <v>0.19281559084841668</v>
      </c>
      <c r="X118" s="46">
        <v>5.7052415068428619</v>
      </c>
      <c r="Y118" s="46"/>
      <c r="Z118" s="46"/>
      <c r="AA118" s="46"/>
      <c r="AB118" s="46"/>
      <c r="AC118" s="46"/>
      <c r="AD118" s="46"/>
      <c r="AE118" s="46">
        <v>0.63998409067188833</v>
      </c>
      <c r="AF118" s="46"/>
      <c r="AG118" s="46"/>
      <c r="AH118" s="46"/>
      <c r="AI118" s="46"/>
      <c r="AJ118" s="46"/>
      <c r="AK118" s="46"/>
      <c r="AL118" s="46"/>
      <c r="AM118" s="46"/>
      <c r="AN118" s="46"/>
    </row>
    <row r="119" spans="1:40" x14ac:dyDescent="0.25">
      <c r="A119" s="45">
        <v>1706</v>
      </c>
      <c r="B119" s="46">
        <v>2.0258152246652643</v>
      </c>
      <c r="C119" s="46">
        <v>0.40152257359908777</v>
      </c>
      <c r="D119" s="46">
        <v>0.24091354415945268</v>
      </c>
      <c r="E119" s="46">
        <v>0.22752945837281641</v>
      </c>
      <c r="F119" s="46">
        <v>1.0852831988011307</v>
      </c>
      <c r="G119" s="46">
        <v>0.1913924267488985</v>
      </c>
      <c r="H119" s="46"/>
      <c r="I119" s="46">
        <v>4.1724564263466499</v>
      </c>
      <c r="J119" s="46">
        <v>0</v>
      </c>
      <c r="K119" s="46">
        <v>4.1724564263466499</v>
      </c>
      <c r="L119" s="46">
        <v>1.5334147085749159</v>
      </c>
      <c r="M119" s="46">
        <v>0.7649005027062622</v>
      </c>
      <c r="N119" s="46">
        <v>0.90088281429848671</v>
      </c>
      <c r="O119" s="46">
        <v>0.18470038385558035</v>
      </c>
      <c r="P119" s="46">
        <v>0.14187130933834435</v>
      </c>
      <c r="Q119" s="46"/>
      <c r="R119" s="46"/>
      <c r="S119" s="46">
        <v>1.0852831988011307</v>
      </c>
      <c r="T119" s="46"/>
      <c r="U119" s="46"/>
      <c r="V119" s="46">
        <v>4.6110529175747201</v>
      </c>
      <c r="W119" s="46">
        <v>0.19281559084841668</v>
      </c>
      <c r="X119" s="46">
        <v>5.712514842080898</v>
      </c>
      <c r="Y119" s="46"/>
      <c r="Z119" s="46"/>
      <c r="AA119" s="46"/>
      <c r="AB119" s="46"/>
      <c r="AC119" s="46"/>
      <c r="AD119" s="46"/>
      <c r="AE119" s="46">
        <v>0.62455465945347355</v>
      </c>
      <c r="AF119" s="46"/>
      <c r="AG119" s="46"/>
      <c r="AH119" s="46"/>
      <c r="AI119" s="46"/>
      <c r="AJ119" s="46"/>
      <c r="AK119" s="46"/>
      <c r="AL119" s="46"/>
      <c r="AM119" s="46"/>
      <c r="AN119" s="46"/>
    </row>
    <row r="120" spans="1:40" x14ac:dyDescent="0.25">
      <c r="A120" s="45">
        <v>1707</v>
      </c>
      <c r="B120" s="46">
        <v>2.1178977348773218</v>
      </c>
      <c r="C120" s="46">
        <v>0.39349212212710599</v>
      </c>
      <c r="D120" s="46">
        <v>0.29712670446332501</v>
      </c>
      <c r="E120" s="46">
        <v>0.23529222812906542</v>
      </c>
      <c r="F120" s="46">
        <v>1.0763427213022281</v>
      </c>
      <c r="G120" s="46">
        <v>0.24915814100402059</v>
      </c>
      <c r="H120" s="46"/>
      <c r="I120" s="46">
        <v>4.3693096519030661</v>
      </c>
      <c r="J120" s="46">
        <v>0</v>
      </c>
      <c r="K120" s="46">
        <v>4.3693096519030661</v>
      </c>
      <c r="L120" s="46">
        <v>2.058003950982124</v>
      </c>
      <c r="M120" s="46">
        <v>1.1176046233985941</v>
      </c>
      <c r="N120" s="46">
        <v>0.93487839219654267</v>
      </c>
      <c r="O120" s="46">
        <v>0.29177307014867043</v>
      </c>
      <c r="P120" s="46">
        <v>0.2114685554288529</v>
      </c>
      <c r="Q120" s="46"/>
      <c r="R120" s="46"/>
      <c r="S120" s="46">
        <v>1.0763427213022281</v>
      </c>
      <c r="T120" s="46"/>
      <c r="U120" s="46"/>
      <c r="V120" s="46">
        <v>5.690071313457012</v>
      </c>
      <c r="W120" s="46">
        <v>0.19281559084841668</v>
      </c>
      <c r="X120" s="46">
        <v>7.0492829754203772</v>
      </c>
      <c r="Y120" s="46"/>
      <c r="Z120" s="46"/>
      <c r="AA120" s="46"/>
      <c r="AB120" s="46"/>
      <c r="AC120" s="46"/>
      <c r="AD120" s="46"/>
      <c r="AE120" s="46">
        <v>0.68145058786910551</v>
      </c>
      <c r="AF120" s="46"/>
      <c r="AG120" s="46"/>
      <c r="AH120" s="46"/>
      <c r="AI120" s="46"/>
      <c r="AJ120" s="46"/>
      <c r="AK120" s="46"/>
      <c r="AL120" s="46"/>
      <c r="AM120" s="46"/>
      <c r="AN120" s="46"/>
    </row>
    <row r="121" spans="1:40" x14ac:dyDescent="0.25">
      <c r="A121" s="45">
        <v>1708</v>
      </c>
      <c r="B121" s="46">
        <v>2.5322690308315807</v>
      </c>
      <c r="C121" s="46">
        <v>0.37743121918314249</v>
      </c>
      <c r="D121" s="46">
        <v>0.28347493696095594</v>
      </c>
      <c r="E121" s="46">
        <v>0.32657169319392471</v>
      </c>
      <c r="F121" s="46">
        <v>1.0984025824521428</v>
      </c>
      <c r="G121" s="46">
        <v>0.24707022362130535</v>
      </c>
      <c r="H121" s="46"/>
      <c r="I121" s="46">
        <v>4.8652196862430523</v>
      </c>
      <c r="J121" s="46">
        <v>0</v>
      </c>
      <c r="K121" s="46">
        <v>4.8652196862430523</v>
      </c>
      <c r="L121" s="46">
        <v>2.5825931933893327</v>
      </c>
      <c r="M121" s="46">
        <v>1.4703087440909262</v>
      </c>
      <c r="N121" s="46">
        <v>0.96887397009459875</v>
      </c>
      <c r="O121" s="46">
        <v>0.39884575644176051</v>
      </c>
      <c r="P121" s="46">
        <v>0.28106580151936145</v>
      </c>
      <c r="Q121" s="46"/>
      <c r="R121" s="46"/>
      <c r="S121" s="46">
        <v>1.0984025824521428</v>
      </c>
      <c r="T121" s="46"/>
      <c r="U121" s="46"/>
      <c r="V121" s="46">
        <v>6.8000900479881219</v>
      </c>
      <c r="W121" s="46">
        <v>0.19281559084841668</v>
      </c>
      <c r="X121" s="46">
        <v>8.4244566308404938</v>
      </c>
      <c r="Y121" s="46"/>
      <c r="Z121" s="46"/>
      <c r="AA121" s="46"/>
      <c r="AB121" s="46"/>
      <c r="AC121" s="46"/>
      <c r="AD121" s="46"/>
      <c r="AE121" s="46">
        <v>0.73834651628473746</v>
      </c>
      <c r="AF121" s="46"/>
      <c r="AG121" s="46"/>
      <c r="AH121" s="46"/>
      <c r="AI121" s="46"/>
      <c r="AJ121" s="46"/>
      <c r="AK121" s="46"/>
      <c r="AL121" s="46"/>
      <c r="AM121" s="46"/>
      <c r="AN121" s="46"/>
    </row>
    <row r="122" spans="1:40" x14ac:dyDescent="0.25">
      <c r="A122" s="45">
        <v>1709</v>
      </c>
      <c r="B122" s="46">
        <v>2.1639389899833503</v>
      </c>
      <c r="C122" s="46">
        <v>0.35333986476719725</v>
      </c>
      <c r="D122" s="46">
        <v>0.27062621460578518</v>
      </c>
      <c r="E122" s="46">
        <v>0.22699409494135098</v>
      </c>
      <c r="F122" s="46">
        <v>1.1031708403373417</v>
      </c>
      <c r="G122" s="46">
        <v>0.2449823062385901</v>
      </c>
      <c r="H122" s="46"/>
      <c r="I122" s="46">
        <v>4.3630523108736163</v>
      </c>
      <c r="J122" s="46">
        <v>0</v>
      </c>
      <c r="K122" s="46">
        <v>4.3630523108736163</v>
      </c>
      <c r="L122" s="46">
        <v>1.9353307742961312</v>
      </c>
      <c r="M122" s="46">
        <v>1.1728474374829352</v>
      </c>
      <c r="N122" s="46">
        <v>1.1218540706358513</v>
      </c>
      <c r="O122" s="46">
        <v>0.24492876989544357</v>
      </c>
      <c r="P122" s="46">
        <v>0.19273083532756211</v>
      </c>
      <c r="Q122" s="46"/>
      <c r="R122" s="46"/>
      <c r="S122" s="46">
        <v>1.1031708403373417</v>
      </c>
      <c r="T122" s="46"/>
      <c r="U122" s="46"/>
      <c r="V122" s="46">
        <v>5.7708627279752642</v>
      </c>
      <c r="W122" s="46">
        <v>0.19281559084841668</v>
      </c>
      <c r="X122" s="46">
        <v>7.149373380540033</v>
      </c>
      <c r="Y122" s="46"/>
      <c r="Z122" s="46"/>
      <c r="AA122" s="46"/>
      <c r="AB122" s="46"/>
      <c r="AC122" s="46"/>
      <c r="AD122" s="46"/>
      <c r="AE122" s="46">
        <v>0.79524244470036931</v>
      </c>
      <c r="AF122" s="46"/>
      <c r="AG122" s="46"/>
      <c r="AH122" s="46"/>
      <c r="AI122" s="46"/>
      <c r="AJ122" s="46"/>
      <c r="AK122" s="46"/>
      <c r="AL122" s="46"/>
      <c r="AM122" s="46"/>
      <c r="AN122" s="46"/>
    </row>
    <row r="123" spans="1:40" x14ac:dyDescent="0.25">
      <c r="A123" s="45">
        <v>1710</v>
      </c>
      <c r="B123" s="46">
        <v>3.1308053472099537</v>
      </c>
      <c r="C123" s="46">
        <v>0.32924851035125197</v>
      </c>
      <c r="D123" s="46">
        <v>0.25657292452981706</v>
      </c>
      <c r="E123" s="46">
        <v>0.19754910621075117</v>
      </c>
      <c r="F123" s="46">
        <v>0.97144776270560407</v>
      </c>
      <c r="G123" s="46">
        <v>0.24289438885587483</v>
      </c>
      <c r="H123" s="46"/>
      <c r="I123" s="46">
        <v>5.1285180398632537</v>
      </c>
      <c r="J123" s="46">
        <v>0</v>
      </c>
      <c r="K123" s="46">
        <v>5.1285180398632537</v>
      </c>
      <c r="L123" s="46">
        <v>1.8320270465605577</v>
      </c>
      <c r="M123" s="46">
        <v>1.2493374877535615</v>
      </c>
      <c r="N123" s="46">
        <v>1.4448120606673842</v>
      </c>
      <c r="O123" s="46">
        <v>0.196746061063553</v>
      </c>
      <c r="P123" s="46">
        <v>0.20879173827152567</v>
      </c>
      <c r="Q123" s="46"/>
      <c r="R123" s="46"/>
      <c r="S123" s="46">
        <v>0.97144776270560407</v>
      </c>
      <c r="T123" s="46"/>
      <c r="U123" s="46"/>
      <c r="V123" s="46">
        <v>5.9031621570221864</v>
      </c>
      <c r="W123" s="46">
        <v>0.19281559084841668</v>
      </c>
      <c r="X123" s="46">
        <v>7.3132757398360697</v>
      </c>
      <c r="Y123" s="46"/>
      <c r="Z123" s="46"/>
      <c r="AA123" s="46"/>
      <c r="AB123" s="46"/>
      <c r="AC123" s="46"/>
      <c r="AD123" s="46"/>
      <c r="AE123" s="46">
        <v>0.75604370134443144</v>
      </c>
      <c r="AF123" s="46"/>
      <c r="AG123" s="46"/>
      <c r="AH123" s="46"/>
      <c r="AI123" s="46"/>
      <c r="AJ123" s="46"/>
      <c r="AK123" s="46"/>
      <c r="AL123" s="46"/>
      <c r="AM123" s="46"/>
      <c r="AN123" s="46"/>
    </row>
    <row r="124" spans="1:40" x14ac:dyDescent="0.25">
      <c r="A124" s="45">
        <v>1711</v>
      </c>
      <c r="B124" s="46">
        <v>4.0976717044365571</v>
      </c>
      <c r="C124" s="46">
        <v>0.31318760740728852</v>
      </c>
      <c r="D124" s="46">
        <v>0.24332267960104714</v>
      </c>
      <c r="E124" s="46">
        <v>0.23020627553014364</v>
      </c>
      <c r="F124" s="46">
        <v>1.1763941475914823</v>
      </c>
      <c r="G124" s="46">
        <v>0.24080647147315956</v>
      </c>
      <c r="H124" s="46"/>
      <c r="I124" s="46">
        <v>6.3015888860396778</v>
      </c>
      <c r="J124" s="46">
        <v>0</v>
      </c>
      <c r="K124" s="46">
        <v>6.3015888860396778</v>
      </c>
      <c r="L124" s="46">
        <v>2.6632992306827488</v>
      </c>
      <c r="M124" s="46">
        <v>1.359823115922244</v>
      </c>
      <c r="N124" s="46">
        <v>1.5298010054125244</v>
      </c>
      <c r="O124" s="46">
        <v>0.32657169319392471</v>
      </c>
      <c r="P124" s="46">
        <v>0.24091354415945265</v>
      </c>
      <c r="Q124" s="46"/>
      <c r="R124" s="46"/>
      <c r="S124" s="46">
        <v>1.1763941475914823</v>
      </c>
      <c r="T124" s="46"/>
      <c r="U124" s="46"/>
      <c r="V124" s="46">
        <v>7.2968027369623769</v>
      </c>
      <c r="W124" s="46">
        <v>0.19281559084841668</v>
      </c>
      <c r="X124" s="46">
        <v>9.0398212034743235</v>
      </c>
      <c r="Y124" s="46"/>
      <c r="Z124" s="46"/>
      <c r="AA124" s="46"/>
      <c r="AB124" s="46"/>
      <c r="AC124" s="46"/>
      <c r="AD124" s="46"/>
      <c r="AE124" s="46">
        <v>0.91238202858518014</v>
      </c>
      <c r="AF124" s="46"/>
      <c r="AG124" s="46"/>
      <c r="AH124" s="46"/>
      <c r="AI124" s="46"/>
      <c r="AJ124" s="46"/>
      <c r="AK124" s="46"/>
      <c r="AL124" s="46"/>
      <c r="AM124" s="46"/>
      <c r="AN124" s="46"/>
    </row>
    <row r="125" spans="1:40" x14ac:dyDescent="0.25">
      <c r="A125" s="45">
        <v>1712</v>
      </c>
      <c r="B125" s="46">
        <v>5.478909357617419</v>
      </c>
      <c r="C125" s="46">
        <v>0.28909625299134317</v>
      </c>
      <c r="D125" s="46">
        <v>0.22967091209867818</v>
      </c>
      <c r="E125" s="46">
        <v>0.22003437033230011</v>
      </c>
      <c r="F125" s="46">
        <v>1.1839046329648784</v>
      </c>
      <c r="G125" s="46">
        <v>0.23871855409044435</v>
      </c>
      <c r="H125" s="46"/>
      <c r="I125" s="46">
        <v>7.6403340800950632</v>
      </c>
      <c r="J125" s="46">
        <v>0</v>
      </c>
      <c r="K125" s="46">
        <v>7.6403340800950632</v>
      </c>
      <c r="L125" s="46">
        <v>5.0643038401618945</v>
      </c>
      <c r="M125" s="46">
        <v>2.6686528649974037</v>
      </c>
      <c r="N125" s="46">
        <v>3.1530898500447031</v>
      </c>
      <c r="O125" s="46">
        <v>0.83851297453276152</v>
      </c>
      <c r="P125" s="46">
        <v>0.5085952598921778</v>
      </c>
      <c r="Q125" s="46"/>
      <c r="R125" s="46"/>
      <c r="S125" s="46">
        <v>1.1839046329648784</v>
      </c>
      <c r="T125" s="46"/>
      <c r="U125" s="46"/>
      <c r="V125" s="46">
        <v>13.41705942259382</v>
      </c>
      <c r="W125" s="46">
        <v>0.19281559084841668</v>
      </c>
      <c r="X125" s="46">
        <v>16.622049770133994</v>
      </c>
      <c r="Y125" s="46"/>
      <c r="Z125" s="46"/>
      <c r="AA125" s="46"/>
      <c r="AB125" s="46"/>
      <c r="AC125" s="46"/>
      <c r="AD125" s="46"/>
      <c r="AE125" s="46">
        <v>1.1108470726683759</v>
      </c>
      <c r="AF125" s="46"/>
      <c r="AG125" s="46"/>
      <c r="AH125" s="46"/>
      <c r="AI125" s="46"/>
      <c r="AJ125" s="46"/>
      <c r="AK125" s="46"/>
      <c r="AL125" s="46"/>
      <c r="AM125" s="46"/>
      <c r="AN125" s="46"/>
    </row>
    <row r="126" spans="1:40" x14ac:dyDescent="0.25">
      <c r="A126" s="45">
        <v>1713</v>
      </c>
      <c r="B126" s="46">
        <v>4.0976717044365571</v>
      </c>
      <c r="C126" s="46">
        <v>0.27303535004737967</v>
      </c>
      <c r="D126" s="46">
        <v>0.21601914459630922</v>
      </c>
      <c r="E126" s="46">
        <v>0.24412572474824534</v>
      </c>
      <c r="F126" s="46">
        <v>1.3778749972057083</v>
      </c>
      <c r="G126" s="46">
        <v>0.23663063670772908</v>
      </c>
      <c r="H126" s="46"/>
      <c r="I126" s="46">
        <v>6.4453575577419295</v>
      </c>
      <c r="J126" s="46">
        <v>0</v>
      </c>
      <c r="K126" s="46">
        <v>6.4453575577419295</v>
      </c>
      <c r="L126" s="46">
        <v>2.275910251674349</v>
      </c>
      <c r="M126" s="46">
        <v>4.3939284433237509</v>
      </c>
      <c r="N126" s="46">
        <v>4.1474605035628436</v>
      </c>
      <c r="O126" s="46">
        <v>0.30783397309263394</v>
      </c>
      <c r="P126" s="46">
        <v>0.63574407486522222</v>
      </c>
      <c r="Q126" s="46"/>
      <c r="R126" s="46"/>
      <c r="S126" s="46">
        <v>1.3778749972057083</v>
      </c>
      <c r="T126" s="46"/>
      <c r="U126" s="46"/>
      <c r="V126" s="46">
        <v>13.138752243724509</v>
      </c>
      <c r="W126" s="46">
        <v>0.19281559084841668</v>
      </c>
      <c r="X126" s="46">
        <v>16.277262165574296</v>
      </c>
      <c r="Y126" s="46"/>
      <c r="Z126" s="46"/>
      <c r="AA126" s="46"/>
      <c r="AB126" s="46"/>
      <c r="AC126" s="46"/>
      <c r="AD126" s="46"/>
      <c r="AE126" s="46">
        <v>0.83764389624292002</v>
      </c>
      <c r="AF126" s="46"/>
      <c r="AG126" s="46"/>
      <c r="AH126" s="46"/>
      <c r="AI126" s="46"/>
      <c r="AJ126" s="46"/>
      <c r="AK126" s="46"/>
      <c r="AL126" s="46"/>
      <c r="AM126" s="46"/>
      <c r="AN126" s="46"/>
    </row>
    <row r="127" spans="1:40" x14ac:dyDescent="0.25">
      <c r="A127" s="45">
        <v>1714</v>
      </c>
      <c r="B127" s="46">
        <v>1.4272789082868906</v>
      </c>
      <c r="C127" s="46">
        <v>0.24894399563143441</v>
      </c>
      <c r="D127" s="46">
        <v>0.21079935113952109</v>
      </c>
      <c r="E127" s="46">
        <v>0.20290274052540569</v>
      </c>
      <c r="F127" s="46">
        <v>1.2597555145098769</v>
      </c>
      <c r="G127" s="46">
        <v>0.24359036131677991</v>
      </c>
      <c r="H127" s="46"/>
      <c r="I127" s="46">
        <v>3.5932708714099086</v>
      </c>
      <c r="J127" s="46">
        <v>0</v>
      </c>
      <c r="K127" s="46">
        <v>3.5932708714099086</v>
      </c>
      <c r="L127" s="46">
        <v>2.3775998586640541</v>
      </c>
      <c r="M127" s="46">
        <v>1.7082777893773187</v>
      </c>
      <c r="N127" s="46">
        <v>1.9377479401891975</v>
      </c>
      <c r="O127" s="46">
        <v>0.36270872481784261</v>
      </c>
      <c r="P127" s="46">
        <v>0.35601668192452451</v>
      </c>
      <c r="Q127" s="46"/>
      <c r="R127" s="46"/>
      <c r="S127" s="46">
        <v>1.2597555145098769</v>
      </c>
      <c r="T127" s="46"/>
      <c r="U127" s="46"/>
      <c r="V127" s="46">
        <v>8.0021065094828145</v>
      </c>
      <c r="W127" s="46">
        <v>0.19281559084841668</v>
      </c>
      <c r="X127" s="46">
        <v>9.9136039035908556</v>
      </c>
      <c r="Y127" s="46"/>
      <c r="Z127" s="46"/>
      <c r="AA127" s="46"/>
      <c r="AB127" s="46"/>
      <c r="AC127" s="46"/>
      <c r="AD127" s="46"/>
      <c r="AE127" s="46">
        <v>0.83373306320999085</v>
      </c>
      <c r="AF127" s="46"/>
      <c r="AG127" s="46"/>
      <c r="AH127" s="46"/>
      <c r="AI127" s="46"/>
      <c r="AJ127" s="46"/>
      <c r="AK127" s="46"/>
      <c r="AL127" s="46"/>
      <c r="AM127" s="46"/>
      <c r="AN127" s="46"/>
    </row>
    <row r="128" spans="1:40" x14ac:dyDescent="0.25">
      <c r="A128" s="45">
        <v>1715</v>
      </c>
      <c r="B128" s="46">
        <v>2.5783102859376092</v>
      </c>
      <c r="C128" s="46">
        <v>0.45773573390296002</v>
      </c>
      <c r="D128" s="46">
        <v>0.26098967283940705</v>
      </c>
      <c r="E128" s="46">
        <v>0.23663063670772905</v>
      </c>
      <c r="F128" s="46">
        <v>1.1965807735331677</v>
      </c>
      <c r="G128" s="46">
        <v>0.17399311522627139</v>
      </c>
      <c r="H128" s="46"/>
      <c r="I128" s="46">
        <v>4.9042402181471454</v>
      </c>
      <c r="J128" s="46">
        <v>0</v>
      </c>
      <c r="K128" s="46">
        <v>4.9042402181471454</v>
      </c>
      <c r="L128" s="46">
        <v>2.2032748181102746</v>
      </c>
      <c r="M128" s="46">
        <v>2.3584432166776419</v>
      </c>
      <c r="N128" s="46">
        <v>2.6312577293095418</v>
      </c>
      <c r="O128" s="46">
        <v>0.26968932860072065</v>
      </c>
      <c r="P128" s="46">
        <v>0.43417974291848027</v>
      </c>
      <c r="Q128" s="46"/>
      <c r="R128" s="46"/>
      <c r="S128" s="46">
        <v>1.1965807735331677</v>
      </c>
      <c r="T128" s="46"/>
      <c r="U128" s="46"/>
      <c r="V128" s="46">
        <v>9.0934256091498256</v>
      </c>
      <c r="W128" s="46">
        <v>0.19281559084841668</v>
      </c>
      <c r="X128" s="46">
        <v>11.265611062418509</v>
      </c>
      <c r="Y128" s="46"/>
      <c r="Z128" s="46"/>
      <c r="AA128" s="46"/>
      <c r="AB128" s="46"/>
      <c r="AC128" s="46"/>
      <c r="AD128" s="46"/>
      <c r="AE128" s="46">
        <v>0.78814488729860266</v>
      </c>
      <c r="AF128" s="46"/>
      <c r="AG128" s="46"/>
      <c r="AH128" s="46"/>
      <c r="AI128" s="46"/>
      <c r="AJ128" s="46"/>
      <c r="AK128" s="46"/>
      <c r="AL128" s="46"/>
      <c r="AM128" s="46"/>
      <c r="AN128" s="46"/>
    </row>
    <row r="129" spans="1:40" x14ac:dyDescent="0.25">
      <c r="A129" s="45">
        <v>1716</v>
      </c>
      <c r="B129" s="46">
        <v>2.5783102859376092</v>
      </c>
      <c r="C129" s="46">
        <v>0.45773573390296002</v>
      </c>
      <c r="D129" s="46">
        <v>0.32121805887927019</v>
      </c>
      <c r="E129" s="46">
        <v>0.22056973376376554</v>
      </c>
      <c r="F129" s="46">
        <v>1.0580992736671229</v>
      </c>
      <c r="G129" s="46">
        <v>0.17399311522627139</v>
      </c>
      <c r="H129" s="46"/>
      <c r="I129" s="46">
        <v>4.8099262013769994</v>
      </c>
      <c r="J129" s="46">
        <v>0</v>
      </c>
      <c r="K129" s="46">
        <v>4.8099262013769994</v>
      </c>
      <c r="L129" s="46">
        <v>2.4373223262611825</v>
      </c>
      <c r="M129" s="46">
        <v>2.3399156267232013</v>
      </c>
      <c r="N129" s="46">
        <v>2.4434321614227819</v>
      </c>
      <c r="O129" s="46">
        <v>0.24827479134210262</v>
      </c>
      <c r="P129" s="46">
        <v>0.33326373608724286</v>
      </c>
      <c r="Q129" s="46"/>
      <c r="R129" s="46"/>
      <c r="S129" s="46">
        <v>1.0580992736671229</v>
      </c>
      <c r="T129" s="46"/>
      <c r="U129" s="46"/>
      <c r="V129" s="46">
        <v>8.8603079155036344</v>
      </c>
      <c r="W129" s="46">
        <v>0.19281559084841668</v>
      </c>
      <c r="X129" s="46">
        <v>10.976807548620199</v>
      </c>
      <c r="Y129" s="46"/>
      <c r="Z129" s="46"/>
      <c r="AA129" s="46"/>
      <c r="AB129" s="46"/>
      <c r="AC129" s="46"/>
      <c r="AD129" s="46"/>
      <c r="AE129" s="46">
        <v>0.74255671138721446</v>
      </c>
      <c r="AF129" s="46"/>
      <c r="AG129" s="46"/>
      <c r="AH129" s="46"/>
      <c r="AI129" s="46"/>
      <c r="AJ129" s="46"/>
      <c r="AK129" s="46"/>
      <c r="AL129" s="46"/>
      <c r="AM129" s="46"/>
      <c r="AN129" s="46"/>
    </row>
    <row r="130" spans="1:40" x14ac:dyDescent="0.25">
      <c r="A130" s="45">
        <v>1717</v>
      </c>
      <c r="B130" s="46">
        <v>2.2099802450893788</v>
      </c>
      <c r="C130" s="46">
        <v>0.64243611775854048</v>
      </c>
      <c r="D130" s="46">
        <v>0.31117999453929301</v>
      </c>
      <c r="E130" s="46">
        <v>0.19701374277928574</v>
      </c>
      <c r="F130" s="46">
        <v>1.1427409056492897</v>
      </c>
      <c r="G130" s="46">
        <v>0.29578829588466132</v>
      </c>
      <c r="H130" s="46"/>
      <c r="I130" s="46">
        <v>4.7991393017004489</v>
      </c>
      <c r="J130" s="46">
        <v>0</v>
      </c>
      <c r="K130" s="46">
        <v>4.7991393017004489</v>
      </c>
      <c r="L130" s="46">
        <v>5.313685495398552</v>
      </c>
      <c r="M130" s="46">
        <v>5.3628024134183496</v>
      </c>
      <c r="N130" s="46">
        <v>5.4477913581634896</v>
      </c>
      <c r="O130" s="46">
        <v>0.87331159757801591</v>
      </c>
      <c r="P130" s="46">
        <v>0.86595035039536594</v>
      </c>
      <c r="Q130" s="46"/>
      <c r="R130" s="46"/>
      <c r="S130" s="46">
        <v>1.1427409056492897</v>
      </c>
      <c r="T130" s="46"/>
      <c r="U130" s="46"/>
      <c r="V130" s="46">
        <v>19.006282120603064</v>
      </c>
      <c r="W130" s="46">
        <v>0.19281559084841668</v>
      </c>
      <c r="X130" s="46">
        <v>23.546393990166656</v>
      </c>
      <c r="Y130" s="46"/>
      <c r="Z130" s="46"/>
      <c r="AA130" s="46"/>
      <c r="AB130" s="46"/>
      <c r="AC130" s="46"/>
      <c r="AD130" s="46"/>
      <c r="AE130" s="46">
        <v>0.69696853547582627</v>
      </c>
      <c r="AF130" s="46"/>
      <c r="AG130" s="46"/>
      <c r="AH130" s="46"/>
      <c r="AI130" s="46"/>
      <c r="AJ130" s="46"/>
      <c r="AK130" s="46"/>
      <c r="AL130" s="46"/>
      <c r="AM130" s="46"/>
      <c r="AN130" s="46"/>
    </row>
    <row r="131" spans="1:40" x14ac:dyDescent="0.25">
      <c r="A131" s="45">
        <v>1718</v>
      </c>
      <c r="B131" s="46">
        <v>2.9926815818918673</v>
      </c>
      <c r="C131" s="46">
        <v>0.71471018100637629</v>
      </c>
      <c r="D131" s="46">
        <v>0.35133225189920181</v>
      </c>
      <c r="E131" s="46">
        <v>0.25108544935729626</v>
      </c>
      <c r="F131" s="46">
        <v>1.0511679576817818</v>
      </c>
      <c r="G131" s="46">
        <v>0.41758347654305134</v>
      </c>
      <c r="H131" s="46"/>
      <c r="I131" s="46">
        <v>5.7785608983795749</v>
      </c>
      <c r="J131" s="46">
        <v>0</v>
      </c>
      <c r="K131" s="46">
        <v>5.7785608983795749</v>
      </c>
      <c r="L131" s="46">
        <v>3.6075598670157238</v>
      </c>
      <c r="M131" s="46">
        <v>3.4437520410730822</v>
      </c>
      <c r="N131" s="46">
        <v>3.35706331743304</v>
      </c>
      <c r="O131" s="46">
        <v>0.58555375316533631</v>
      </c>
      <c r="P131" s="46">
        <v>0.5235854359732105</v>
      </c>
      <c r="Q131" s="46">
        <v>1.7921146953405018</v>
      </c>
      <c r="R131" s="46">
        <v>0.36718438868976505</v>
      </c>
      <c r="S131" s="46">
        <v>1.0511679576817818</v>
      </c>
      <c r="T131" s="46"/>
      <c r="U131" s="46"/>
      <c r="V131" s="46">
        <v>14.727981456372442</v>
      </c>
      <c r="W131" s="46">
        <v>3.48312363547656E-2</v>
      </c>
      <c r="X131" s="46">
        <v>15.259488300002612</v>
      </c>
      <c r="Y131" s="46"/>
      <c r="Z131" s="46"/>
      <c r="AA131" s="46"/>
      <c r="AB131" s="46"/>
      <c r="AC131" s="46"/>
      <c r="AD131" s="46"/>
      <c r="AE131" s="46">
        <v>0.65138035956443807</v>
      </c>
      <c r="AF131" s="46"/>
      <c r="AG131" s="46"/>
      <c r="AH131" s="46"/>
      <c r="AI131" s="46"/>
      <c r="AJ131" s="46"/>
      <c r="AK131" s="46"/>
      <c r="AL131" s="46"/>
      <c r="AM131" s="46"/>
      <c r="AN131" s="46"/>
    </row>
    <row r="132" spans="1:40" x14ac:dyDescent="0.25">
      <c r="A132" s="45">
        <v>1719</v>
      </c>
      <c r="B132" s="46">
        <v>2.5322690308315807</v>
      </c>
      <c r="C132" s="46">
        <v>0.80304514719817555</v>
      </c>
      <c r="D132" s="46">
        <v>0.34129418755922458</v>
      </c>
      <c r="E132" s="46">
        <v>0.2542976299460889</v>
      </c>
      <c r="F132" s="46">
        <v>1.020885779197128</v>
      </c>
      <c r="G132" s="46">
        <v>0.31318760740728846</v>
      </c>
      <c r="H132" s="46"/>
      <c r="I132" s="46">
        <v>5.2649793821394857</v>
      </c>
      <c r="J132" s="46">
        <v>0</v>
      </c>
      <c r="K132" s="46">
        <v>5.2649793821394857</v>
      </c>
      <c r="L132" s="46">
        <v>2.5180283635545995</v>
      </c>
      <c r="M132" s="46">
        <v>2.3032004025933004</v>
      </c>
      <c r="N132" s="46">
        <v>2.6346572870993477</v>
      </c>
      <c r="O132" s="46">
        <v>0.29846511304198858</v>
      </c>
      <c r="P132" s="46">
        <v>0.30114193019931579</v>
      </c>
      <c r="Q132" s="46"/>
      <c r="R132" s="46"/>
      <c r="S132" s="46">
        <v>1.020885779197128</v>
      </c>
      <c r="T132" s="46"/>
      <c r="U132" s="46"/>
      <c r="V132" s="46">
        <v>9.0763788756856805</v>
      </c>
      <c r="W132" s="46">
        <v>0.19281559084841668</v>
      </c>
      <c r="X132" s="46">
        <v>11.244492302850219</v>
      </c>
      <c r="Y132" s="46"/>
      <c r="Z132" s="46"/>
      <c r="AA132" s="46"/>
      <c r="AB132" s="46"/>
      <c r="AC132" s="46"/>
      <c r="AD132" s="46"/>
      <c r="AE132" s="46">
        <v>0.60579218365304977</v>
      </c>
      <c r="AF132" s="46"/>
      <c r="AG132" s="46"/>
      <c r="AH132" s="46"/>
      <c r="AI132" s="46"/>
      <c r="AJ132" s="46"/>
      <c r="AK132" s="46"/>
      <c r="AL132" s="46"/>
      <c r="AM132" s="46"/>
      <c r="AN132" s="46"/>
    </row>
    <row r="133" spans="1:40" x14ac:dyDescent="0.25">
      <c r="A133" s="45">
        <v>1720</v>
      </c>
      <c r="B133" s="46">
        <v>2.3020627553014363</v>
      </c>
      <c r="C133" s="46">
        <v>0.80304514719817555</v>
      </c>
      <c r="D133" s="46">
        <v>0.32121805887927019</v>
      </c>
      <c r="E133" s="46">
        <v>0.2676817157327252</v>
      </c>
      <c r="F133" s="46">
        <v>1.0659357277882797</v>
      </c>
      <c r="G133" s="46">
        <v>0.26098967283940705</v>
      </c>
      <c r="H133" s="46"/>
      <c r="I133" s="46">
        <v>5.0209330777392935</v>
      </c>
      <c r="J133" s="46">
        <v>0</v>
      </c>
      <c r="K133" s="46">
        <v>5.0209330777392935</v>
      </c>
      <c r="L133" s="46">
        <v>3.1475354544432488</v>
      </c>
      <c r="M133" s="46">
        <v>2.2012136688991322</v>
      </c>
      <c r="N133" s="46">
        <v>2.4944255282698662</v>
      </c>
      <c r="O133" s="46">
        <v>0.4456900566949874</v>
      </c>
      <c r="P133" s="46">
        <v>0.42628313230436482</v>
      </c>
      <c r="Q133" s="46"/>
      <c r="R133" s="46"/>
      <c r="S133" s="46">
        <v>1.0659357277882797</v>
      </c>
      <c r="T133" s="46"/>
      <c r="U133" s="46"/>
      <c r="V133" s="46">
        <v>9.7810835683998789</v>
      </c>
      <c r="W133" s="46">
        <v>0.19281559084841668</v>
      </c>
      <c r="X133" s="46">
        <v>12.117532818405891</v>
      </c>
      <c r="Y133" s="46"/>
      <c r="Z133" s="46"/>
      <c r="AA133" s="46"/>
      <c r="AB133" s="46"/>
      <c r="AC133" s="46"/>
      <c r="AD133" s="46"/>
      <c r="AE133" s="46">
        <v>0.59697208057574769</v>
      </c>
      <c r="AF133" s="46"/>
      <c r="AG133" s="46"/>
      <c r="AH133" s="46"/>
      <c r="AI133" s="46"/>
      <c r="AJ133" s="46"/>
      <c r="AK133" s="46"/>
      <c r="AL133" s="46"/>
      <c r="AM133" s="46"/>
      <c r="AN133" s="46"/>
    </row>
    <row r="134" spans="1:40" x14ac:dyDescent="0.25">
      <c r="A134" s="45">
        <v>1721</v>
      </c>
      <c r="B134" s="46">
        <v>3.2228878574220108</v>
      </c>
      <c r="C134" s="46">
        <v>0.80304514719817555</v>
      </c>
      <c r="D134" s="46">
        <v>0.34129418755922458</v>
      </c>
      <c r="E134" s="46">
        <v>0.24733790533703806</v>
      </c>
      <c r="F134" s="46">
        <v>0.93235888294711811</v>
      </c>
      <c r="G134" s="46">
        <v>0.26098967283940705</v>
      </c>
      <c r="H134" s="46"/>
      <c r="I134" s="46">
        <v>5.8079136533029736</v>
      </c>
      <c r="J134" s="46">
        <v>0</v>
      </c>
      <c r="K134" s="46">
        <v>5.8079136533029736</v>
      </c>
      <c r="L134" s="46">
        <v>3.5946469010487769</v>
      </c>
      <c r="M134" s="46">
        <v>2.1247236186285061</v>
      </c>
      <c r="N134" s="46">
        <v>2.2989509553560437</v>
      </c>
      <c r="O134" s="46">
        <v>0.46656923052214</v>
      </c>
      <c r="P134" s="46">
        <v>0.34597861758454729</v>
      </c>
      <c r="Q134" s="46"/>
      <c r="R134" s="46"/>
      <c r="S134" s="46">
        <v>0.93235888294711811</v>
      </c>
      <c r="T134" s="46"/>
      <c r="U134" s="46"/>
      <c r="V134" s="46">
        <v>9.7632282060871329</v>
      </c>
      <c r="W134" s="46">
        <v>0.19281559084841668</v>
      </c>
      <c r="X134" s="46">
        <v>12.095412269358723</v>
      </c>
      <c r="Y134" s="46"/>
      <c r="Z134" s="46"/>
      <c r="AA134" s="46"/>
      <c r="AB134" s="46"/>
      <c r="AC134" s="46"/>
      <c r="AD134" s="46"/>
      <c r="AE134" s="46">
        <v>0.59873345766884611</v>
      </c>
      <c r="AF134" s="46"/>
      <c r="AG134" s="46"/>
      <c r="AH134" s="46"/>
      <c r="AI134" s="46"/>
      <c r="AJ134" s="46"/>
      <c r="AK134" s="46"/>
      <c r="AL134" s="46"/>
      <c r="AM134" s="46"/>
      <c r="AN134" s="46"/>
    </row>
    <row r="135" spans="1:40" x14ac:dyDescent="0.25">
      <c r="A135" s="45">
        <v>1722</v>
      </c>
      <c r="B135" s="46">
        <v>3.0847640921039252</v>
      </c>
      <c r="C135" s="46">
        <v>0.80304514719817555</v>
      </c>
      <c r="D135" s="46">
        <v>0.35133225189920181</v>
      </c>
      <c r="E135" s="46">
        <v>0.18737720101290761</v>
      </c>
      <c r="F135" s="46">
        <v>0.88047256903157622</v>
      </c>
      <c r="G135" s="46">
        <v>0.24359036131677991</v>
      </c>
      <c r="H135" s="46"/>
      <c r="I135" s="46">
        <v>5.5505816225625662</v>
      </c>
      <c r="J135" s="46">
        <v>0</v>
      </c>
      <c r="K135" s="46">
        <v>5.5505816225625662</v>
      </c>
      <c r="L135" s="46">
        <v>3.3250887364887656</v>
      </c>
      <c r="M135" s="46">
        <v>2.1417214075775339</v>
      </c>
      <c r="N135" s="46">
        <v>2.4051871362874691</v>
      </c>
      <c r="O135" s="46">
        <v>0.31720283314327935</v>
      </c>
      <c r="P135" s="46">
        <v>0.34263259613788821</v>
      </c>
      <c r="Q135" s="46"/>
      <c r="R135" s="46"/>
      <c r="S135" s="46">
        <v>0.88047256903157622</v>
      </c>
      <c r="T135" s="46"/>
      <c r="U135" s="46"/>
      <c r="V135" s="46">
        <v>9.412305278666512</v>
      </c>
      <c r="W135" s="46">
        <v>0.19281559084841668</v>
      </c>
      <c r="X135" s="46">
        <v>11.660662881930058</v>
      </c>
      <c r="Y135" s="46"/>
      <c r="Z135" s="46"/>
      <c r="AA135" s="46"/>
      <c r="AB135" s="46"/>
      <c r="AC135" s="46"/>
      <c r="AD135" s="46"/>
      <c r="AE135" s="46">
        <v>0.60049483476194454</v>
      </c>
      <c r="AF135" s="46"/>
      <c r="AG135" s="46"/>
      <c r="AH135" s="46"/>
      <c r="AI135" s="46"/>
      <c r="AJ135" s="46"/>
      <c r="AK135" s="46"/>
      <c r="AL135" s="46"/>
      <c r="AM135" s="46"/>
      <c r="AN135" s="46"/>
    </row>
    <row r="136" spans="1:40" x14ac:dyDescent="0.25">
      <c r="A136" s="45">
        <v>1723</v>
      </c>
      <c r="B136" s="46">
        <v>2.6703927961496663</v>
      </c>
      <c r="C136" s="46">
        <v>0.64243611775854048</v>
      </c>
      <c r="D136" s="46">
        <v>0.35133225189920181</v>
      </c>
      <c r="E136" s="46">
        <v>0.17024557120601322</v>
      </c>
      <c r="F136" s="46">
        <v>0.92659651887479</v>
      </c>
      <c r="G136" s="46">
        <v>0.20879173827152567</v>
      </c>
      <c r="H136" s="46"/>
      <c r="I136" s="46">
        <v>4.969794994159737</v>
      </c>
      <c r="J136" s="46">
        <v>0</v>
      </c>
      <c r="K136" s="46">
        <v>4.969794994159737</v>
      </c>
      <c r="L136" s="46">
        <v>2.5664519859306489</v>
      </c>
      <c r="M136" s="46">
        <v>1.8740062316303425</v>
      </c>
      <c r="N136" s="46">
        <v>2.154469749289305</v>
      </c>
      <c r="O136" s="46">
        <v>0.36337792910717437</v>
      </c>
      <c r="P136" s="46">
        <v>0.34062498326989277</v>
      </c>
      <c r="Q136" s="46"/>
      <c r="R136" s="46"/>
      <c r="S136" s="46">
        <v>0.92659651887479</v>
      </c>
      <c r="T136" s="46"/>
      <c r="U136" s="46"/>
      <c r="V136" s="46">
        <v>8.2255273981021535</v>
      </c>
      <c r="W136" s="46">
        <v>0.19281559084841668</v>
      </c>
      <c r="X136" s="46">
        <v>10.190394295087852</v>
      </c>
      <c r="Y136" s="46"/>
      <c r="Z136" s="46"/>
      <c r="AA136" s="46"/>
      <c r="AB136" s="46"/>
      <c r="AC136" s="46"/>
      <c r="AD136" s="46"/>
      <c r="AE136" s="46">
        <v>0.64718846521547291</v>
      </c>
      <c r="AF136" s="46"/>
      <c r="AG136" s="46"/>
      <c r="AH136" s="46"/>
      <c r="AI136" s="46"/>
      <c r="AJ136" s="46"/>
      <c r="AK136" s="46"/>
      <c r="AL136" s="46"/>
      <c r="AM136" s="46"/>
      <c r="AN136" s="46"/>
    </row>
    <row r="137" spans="1:40" x14ac:dyDescent="0.25">
      <c r="A137" s="45">
        <v>1724</v>
      </c>
      <c r="B137" s="46">
        <v>2.4401865206195228</v>
      </c>
      <c r="C137" s="46">
        <v>0.58622295745466813</v>
      </c>
      <c r="D137" s="46">
        <v>0.35133225189920181</v>
      </c>
      <c r="E137" s="46">
        <v>0.20076128679954389</v>
      </c>
      <c r="F137" s="46">
        <v>0.89577165414104609</v>
      </c>
      <c r="G137" s="46">
        <v>0.20879173827152567</v>
      </c>
      <c r="H137" s="46"/>
      <c r="I137" s="46">
        <v>4.6830664091855088</v>
      </c>
      <c r="J137" s="46">
        <v>0</v>
      </c>
      <c r="K137" s="46">
        <v>4.6830664091855088</v>
      </c>
      <c r="L137" s="46">
        <v>1.7271091980791162</v>
      </c>
      <c r="M137" s="46">
        <v>1.6436861913710124</v>
      </c>
      <c r="N137" s="46">
        <v>1.7558715984345972</v>
      </c>
      <c r="O137" s="46">
        <v>0.23823672700212542</v>
      </c>
      <c r="P137" s="46">
        <v>0.21326202292426213</v>
      </c>
      <c r="Q137" s="46"/>
      <c r="R137" s="46"/>
      <c r="S137" s="46">
        <v>0.89577165414104609</v>
      </c>
      <c r="T137" s="46"/>
      <c r="U137" s="46"/>
      <c r="V137" s="46">
        <v>6.473937391952159</v>
      </c>
      <c r="W137" s="46">
        <v>0.19281559084841668</v>
      </c>
      <c r="X137" s="46">
        <v>8.0203944954249007</v>
      </c>
      <c r="Y137" s="46"/>
      <c r="Z137" s="46"/>
      <c r="AA137" s="46"/>
      <c r="AB137" s="46"/>
      <c r="AC137" s="46"/>
      <c r="AD137" s="46"/>
      <c r="AE137" s="46">
        <v>0.52095582989013667</v>
      </c>
      <c r="AF137" s="46"/>
      <c r="AG137" s="46"/>
      <c r="AH137" s="46"/>
      <c r="AI137" s="46"/>
      <c r="AJ137" s="46"/>
      <c r="AK137" s="46"/>
      <c r="AL137" s="46"/>
      <c r="AM137" s="46"/>
      <c r="AN137" s="46"/>
    </row>
    <row r="138" spans="1:40" x14ac:dyDescent="0.25">
      <c r="A138" s="45">
        <v>1725</v>
      </c>
      <c r="B138" s="46">
        <v>2.0718564797712928</v>
      </c>
      <c r="C138" s="46">
        <v>0.69864927806241273</v>
      </c>
      <c r="D138" s="46">
        <v>0.3545444324879945</v>
      </c>
      <c r="E138" s="46">
        <v>0.21414537258618013</v>
      </c>
      <c r="F138" s="46">
        <v>0.88187510905178279</v>
      </c>
      <c r="G138" s="46">
        <v>0.29578829588466132</v>
      </c>
      <c r="H138" s="46"/>
      <c r="I138" s="46">
        <v>4.5168589678443247</v>
      </c>
      <c r="J138" s="46">
        <v>0</v>
      </c>
      <c r="K138" s="46">
        <v>4.5168589678443247</v>
      </c>
      <c r="L138" s="46">
        <v>2.2032748181102746</v>
      </c>
      <c r="M138" s="46">
        <v>1.6402866335812067</v>
      </c>
      <c r="N138" s="46">
        <v>1.8272623120205151</v>
      </c>
      <c r="O138" s="46">
        <v>0.25162081278876164</v>
      </c>
      <c r="P138" s="46">
        <v>0.24359036131677991</v>
      </c>
      <c r="Q138" s="46"/>
      <c r="R138" s="46"/>
      <c r="S138" s="46">
        <v>0.88187510905178279</v>
      </c>
      <c r="T138" s="46"/>
      <c r="U138" s="46"/>
      <c r="V138" s="46">
        <v>7.0479100468693208</v>
      </c>
      <c r="W138" s="46">
        <v>0.19281559084841668</v>
      </c>
      <c r="X138" s="46">
        <v>8.7314744523835017</v>
      </c>
      <c r="Y138" s="46"/>
      <c r="Z138" s="46"/>
      <c r="AA138" s="46"/>
      <c r="AB138" s="46"/>
      <c r="AC138" s="46"/>
      <c r="AD138" s="46"/>
      <c r="AE138" s="46">
        <v>0.51869225626931925</v>
      </c>
      <c r="AF138" s="46"/>
      <c r="AG138" s="46"/>
      <c r="AH138" s="46"/>
      <c r="AI138" s="46"/>
      <c r="AJ138" s="46"/>
      <c r="AK138" s="46"/>
      <c r="AL138" s="46"/>
      <c r="AM138" s="46"/>
      <c r="AN138" s="46"/>
    </row>
    <row r="139" spans="1:40" x14ac:dyDescent="0.25">
      <c r="A139" s="45">
        <v>1726</v>
      </c>
      <c r="B139" s="46">
        <v>2.7164340512556948</v>
      </c>
      <c r="C139" s="46">
        <v>0.64243611775854048</v>
      </c>
      <c r="D139" s="46">
        <v>0.36137031623917898</v>
      </c>
      <c r="E139" s="46">
        <v>0.24091354415945265</v>
      </c>
      <c r="F139" s="46">
        <v>0.83214853151282808</v>
      </c>
      <c r="G139" s="46">
        <v>0.45238209958830555</v>
      </c>
      <c r="H139" s="46"/>
      <c r="I139" s="46">
        <v>5.2456846605139997</v>
      </c>
      <c r="J139" s="46">
        <v>0</v>
      </c>
      <c r="K139" s="46">
        <v>5.2456846605139997</v>
      </c>
      <c r="L139" s="46">
        <v>2.6794404381414325</v>
      </c>
      <c r="M139" s="46">
        <v>2.1077258296794779</v>
      </c>
      <c r="N139" s="46">
        <v>2.4731782920835812</v>
      </c>
      <c r="O139" s="46">
        <v>0.34129418755922458</v>
      </c>
      <c r="P139" s="46">
        <v>0.42159870227904211</v>
      </c>
      <c r="Q139" s="46"/>
      <c r="R139" s="46"/>
      <c r="S139" s="46">
        <v>0.83214853151282808</v>
      </c>
      <c r="T139" s="46"/>
      <c r="U139" s="46"/>
      <c r="V139" s="46">
        <v>8.8553859812555871</v>
      </c>
      <c r="W139" s="46">
        <v>0.19281559084841668</v>
      </c>
      <c r="X139" s="46">
        <v>10.970709890895094</v>
      </c>
      <c r="Y139" s="46"/>
      <c r="Z139" s="46"/>
      <c r="AA139" s="46"/>
      <c r="AB139" s="46"/>
      <c r="AC139" s="46"/>
      <c r="AD139" s="46"/>
      <c r="AE139" s="46">
        <v>0.45700702411131416</v>
      </c>
      <c r="AF139" s="46"/>
      <c r="AG139" s="46"/>
      <c r="AH139" s="46"/>
      <c r="AI139" s="46"/>
      <c r="AJ139" s="46"/>
      <c r="AK139" s="46"/>
      <c r="AL139" s="46"/>
      <c r="AM139" s="46"/>
      <c r="AN139" s="46"/>
    </row>
    <row r="140" spans="1:40" x14ac:dyDescent="0.25">
      <c r="A140" s="45">
        <v>1727</v>
      </c>
      <c r="B140" s="46">
        <v>4.1437129595425857</v>
      </c>
      <c r="C140" s="46">
        <v>0.73880153542232152</v>
      </c>
      <c r="D140" s="46">
        <v>0.35494595506159354</v>
      </c>
      <c r="E140" s="46">
        <v>0.21414537258618013</v>
      </c>
      <c r="F140" s="46">
        <v>0.84944882719916626</v>
      </c>
      <c r="G140" s="46">
        <v>0.45238209958830555</v>
      </c>
      <c r="H140" s="46"/>
      <c r="I140" s="46">
        <v>6.7534367494001515</v>
      </c>
      <c r="J140" s="46">
        <v>0</v>
      </c>
      <c r="K140" s="46">
        <v>6.7534367494001515</v>
      </c>
      <c r="L140" s="46">
        <v>1.807815235372533</v>
      </c>
      <c r="M140" s="46">
        <v>1.1048562816868233</v>
      </c>
      <c r="N140" s="46">
        <v>1.2238408043300193</v>
      </c>
      <c r="O140" s="46">
        <v>0.19808446964221665</v>
      </c>
      <c r="P140" s="46">
        <v>0.19005401817023485</v>
      </c>
      <c r="Q140" s="46"/>
      <c r="R140" s="46"/>
      <c r="S140" s="46">
        <v>0.84944882719916626</v>
      </c>
      <c r="T140" s="46"/>
      <c r="U140" s="46"/>
      <c r="V140" s="46">
        <v>5.3740996364009934</v>
      </c>
      <c r="W140" s="46">
        <v>0.19281559084841668</v>
      </c>
      <c r="X140" s="46">
        <v>6.6578337929614015</v>
      </c>
      <c r="Y140" s="46"/>
      <c r="Z140" s="46"/>
      <c r="AA140" s="46"/>
      <c r="AB140" s="46"/>
      <c r="AC140" s="46"/>
      <c r="AD140" s="46"/>
      <c r="AE140" s="46">
        <v>0.72673861187172584</v>
      </c>
      <c r="AF140" s="46"/>
      <c r="AG140" s="46"/>
      <c r="AH140" s="46"/>
      <c r="AI140" s="46"/>
      <c r="AJ140" s="46"/>
      <c r="AK140" s="46"/>
      <c r="AL140" s="46"/>
      <c r="AM140" s="46"/>
      <c r="AN140" s="46"/>
    </row>
    <row r="141" spans="1:40" x14ac:dyDescent="0.25">
      <c r="A141" s="45">
        <v>1728</v>
      </c>
      <c r="B141" s="46">
        <v>4.0516304493305286</v>
      </c>
      <c r="C141" s="46">
        <v>1.0680500457735735</v>
      </c>
      <c r="D141" s="46">
        <v>0.34129418755922458</v>
      </c>
      <c r="E141" s="46">
        <v>0.28160116495082688</v>
      </c>
      <c r="F141" s="46">
        <v>0.96175384599948333</v>
      </c>
      <c r="G141" s="46">
        <v>0.45238209958830555</v>
      </c>
      <c r="H141" s="46"/>
      <c r="I141" s="46">
        <v>7.1567117932019428</v>
      </c>
      <c r="J141" s="46">
        <v>0</v>
      </c>
      <c r="K141" s="46">
        <v>7.1567117932019428</v>
      </c>
      <c r="L141" s="46">
        <v>2.5018871560959157</v>
      </c>
      <c r="M141" s="46">
        <v>1.070860703788767</v>
      </c>
      <c r="N141" s="46">
        <v>1.4278142717183562</v>
      </c>
      <c r="O141" s="46">
        <v>0.23020627553014367</v>
      </c>
      <c r="P141" s="46">
        <v>0.20209969537820752</v>
      </c>
      <c r="Q141" s="46"/>
      <c r="R141" s="46"/>
      <c r="S141" s="46">
        <v>0.96175384599948333</v>
      </c>
      <c r="T141" s="46"/>
      <c r="U141" s="46"/>
      <c r="V141" s="46">
        <v>6.3946219485108742</v>
      </c>
      <c r="W141" s="46">
        <v>0.19281559084841668</v>
      </c>
      <c r="X141" s="46">
        <v>7.9221326329037298</v>
      </c>
      <c r="Y141" s="46"/>
      <c r="Z141" s="46"/>
      <c r="AA141" s="46"/>
      <c r="AB141" s="46"/>
      <c r="AC141" s="46"/>
      <c r="AD141" s="46"/>
      <c r="AE141" s="46">
        <v>0.93962008141112618</v>
      </c>
      <c r="AF141" s="46"/>
      <c r="AG141" s="46"/>
      <c r="AH141" s="46"/>
      <c r="AI141" s="46"/>
      <c r="AJ141" s="46"/>
      <c r="AK141" s="46"/>
      <c r="AL141" s="46"/>
      <c r="AM141" s="46"/>
      <c r="AN141" s="46"/>
    </row>
    <row r="142" spans="1:40" x14ac:dyDescent="0.25">
      <c r="A142" s="45">
        <v>1729</v>
      </c>
      <c r="B142" s="46">
        <v>4.0976717044365571</v>
      </c>
      <c r="C142" s="46">
        <v>0.80304514719817555</v>
      </c>
      <c r="D142" s="46">
        <v>0.32121805887927019</v>
      </c>
      <c r="E142" s="46">
        <v>0.28481334553961962</v>
      </c>
      <c r="F142" s="46">
        <v>1.0599425662546325</v>
      </c>
      <c r="G142" s="46">
        <v>0.45238209958830555</v>
      </c>
      <c r="H142" s="46"/>
      <c r="I142" s="46">
        <v>7.0190729218965604</v>
      </c>
      <c r="J142" s="46">
        <v>0</v>
      </c>
      <c r="K142" s="46">
        <v>7.0190729218965604</v>
      </c>
      <c r="L142" s="46">
        <v>2.6148756083066993</v>
      </c>
      <c r="M142" s="46">
        <v>2.2777037191697587</v>
      </c>
      <c r="N142" s="46">
        <v>2.2012136688991322</v>
      </c>
      <c r="O142" s="46">
        <v>0.33861737040189732</v>
      </c>
      <c r="P142" s="46">
        <v>0.33594055324457006</v>
      </c>
      <c r="Q142" s="46"/>
      <c r="R142" s="46"/>
      <c r="S142" s="46">
        <v>1.0599425662546325</v>
      </c>
      <c r="T142" s="46"/>
      <c r="U142" s="46"/>
      <c r="V142" s="46">
        <v>8.8282934862766904</v>
      </c>
      <c r="W142" s="46">
        <v>0.19281559084841668</v>
      </c>
      <c r="X142" s="46">
        <v>10.937145695809397</v>
      </c>
      <c r="Y142" s="46"/>
      <c r="Z142" s="46"/>
      <c r="AA142" s="46"/>
      <c r="AB142" s="46"/>
      <c r="AC142" s="46"/>
      <c r="AD142" s="46"/>
      <c r="AE142" s="46">
        <v>0.56518299219029144</v>
      </c>
      <c r="AF142" s="46"/>
      <c r="AG142" s="46"/>
      <c r="AH142" s="46"/>
      <c r="AI142" s="46"/>
      <c r="AJ142" s="46"/>
      <c r="AK142" s="46"/>
      <c r="AL142" s="46"/>
      <c r="AM142" s="46"/>
      <c r="AN142" s="46"/>
    </row>
    <row r="143" spans="1:40" x14ac:dyDescent="0.25">
      <c r="A143" s="45">
        <v>1730</v>
      </c>
      <c r="B143" s="46">
        <v>2.4401865206195228</v>
      </c>
      <c r="C143" s="46">
        <v>0.80304514719817555</v>
      </c>
      <c r="D143" s="46">
        <v>0.34129418755922458</v>
      </c>
      <c r="E143" s="46">
        <v>0.28749016269694683</v>
      </c>
      <c r="F143" s="46">
        <v>1.1573231524599674</v>
      </c>
      <c r="G143" s="46">
        <v>0.44403043005744453</v>
      </c>
      <c r="H143" s="46"/>
      <c r="I143" s="46">
        <v>5.4733696005912815</v>
      </c>
      <c r="J143" s="46">
        <v>0</v>
      </c>
      <c r="K143" s="46">
        <v>5.4733696005912815</v>
      </c>
      <c r="L143" s="46">
        <v>2.9941939835857574</v>
      </c>
      <c r="M143" s="46">
        <v>3.3995577898056095</v>
      </c>
      <c r="N143" s="46">
        <v>3.2907719405318301</v>
      </c>
      <c r="O143" s="46">
        <v>0.39884575644176051</v>
      </c>
      <c r="P143" s="46">
        <v>0.47727649915144893</v>
      </c>
      <c r="Q143" s="46"/>
      <c r="R143" s="46"/>
      <c r="S143" s="46">
        <v>1.1573231524599674</v>
      </c>
      <c r="T143" s="46"/>
      <c r="U143" s="46"/>
      <c r="V143" s="46">
        <v>11.717969121976374</v>
      </c>
      <c r="W143" s="46">
        <v>0.19281559084841668</v>
      </c>
      <c r="X143" s="46">
        <v>14.517090505121272</v>
      </c>
      <c r="Y143" s="46"/>
      <c r="Z143" s="46"/>
      <c r="AA143" s="46"/>
      <c r="AB143" s="46"/>
      <c r="AC143" s="46"/>
      <c r="AD143" s="46"/>
      <c r="AE143" s="46">
        <v>0.67383048996017048</v>
      </c>
      <c r="AF143" s="46"/>
      <c r="AG143" s="46"/>
      <c r="AH143" s="46"/>
      <c r="AI143" s="46"/>
      <c r="AJ143" s="46"/>
      <c r="AK143" s="46"/>
      <c r="AL143" s="46"/>
      <c r="AM143" s="46"/>
      <c r="AN143" s="46"/>
    </row>
    <row r="144" spans="1:40" x14ac:dyDescent="0.25">
      <c r="A144" s="45">
        <v>1731</v>
      </c>
      <c r="B144" s="46">
        <v>4.2357954697546436</v>
      </c>
      <c r="C144" s="46">
        <v>0.82713650161412078</v>
      </c>
      <c r="D144" s="46">
        <v>0.36137031623917898</v>
      </c>
      <c r="E144" s="46">
        <v>0.26500489857539794</v>
      </c>
      <c r="F144" s="46">
        <v>1.1316930096138178</v>
      </c>
      <c r="G144" s="46">
        <v>0.43498278806567847</v>
      </c>
      <c r="H144" s="46"/>
      <c r="I144" s="46">
        <v>7.2559829838628369</v>
      </c>
      <c r="J144" s="46">
        <v>0</v>
      </c>
      <c r="K144" s="46">
        <v>7.2559829838628369</v>
      </c>
      <c r="L144" s="46">
        <v>5.0360567271091989</v>
      </c>
      <c r="M144" s="46">
        <v>6.2211907553442662</v>
      </c>
      <c r="N144" s="46">
        <v>6.4642591373153673</v>
      </c>
      <c r="O144" s="46">
        <v>0.87398080186734772</v>
      </c>
      <c r="P144" s="46">
        <v>1.1590618291227002</v>
      </c>
      <c r="Q144" s="46"/>
      <c r="R144" s="46"/>
      <c r="S144" s="46">
        <v>1.1316930096138178</v>
      </c>
      <c r="T144" s="46"/>
      <c r="U144" s="46"/>
      <c r="V144" s="46">
        <v>20.886242260372697</v>
      </c>
      <c r="W144" s="46">
        <v>0.19281559084841668</v>
      </c>
      <c r="X144" s="46">
        <v>25.875428246100345</v>
      </c>
      <c r="Y144" s="46"/>
      <c r="Z144" s="46"/>
      <c r="AA144" s="46"/>
      <c r="AB144" s="46"/>
      <c r="AC144" s="46"/>
      <c r="AD144" s="46"/>
      <c r="AE144" s="46">
        <v>0.74468103255612395</v>
      </c>
      <c r="AF144" s="46"/>
      <c r="AG144" s="46"/>
      <c r="AH144" s="46"/>
      <c r="AI144" s="46"/>
      <c r="AJ144" s="46"/>
      <c r="AK144" s="46"/>
      <c r="AL144" s="46"/>
      <c r="AM144" s="46"/>
      <c r="AN144" s="46"/>
    </row>
    <row r="145" spans="1:40" x14ac:dyDescent="0.25">
      <c r="A145" s="45">
        <v>1732</v>
      </c>
      <c r="B145" s="46">
        <v>4.2818367248606721</v>
      </c>
      <c r="C145" s="46">
        <v>0.71471018100637629</v>
      </c>
      <c r="D145" s="46">
        <v>0.40152257359908783</v>
      </c>
      <c r="E145" s="46">
        <v>0.28267189181375779</v>
      </c>
      <c r="F145" s="46">
        <v>0.9756700071911838</v>
      </c>
      <c r="G145" s="46">
        <v>0.41758347654305134</v>
      </c>
      <c r="H145" s="46"/>
      <c r="I145" s="46">
        <v>7.0739948550141296</v>
      </c>
      <c r="J145" s="46">
        <v>0</v>
      </c>
      <c r="K145" s="46">
        <v>7.0739948550141296</v>
      </c>
      <c r="L145" s="46">
        <v>2.1790630069222496</v>
      </c>
      <c r="M145" s="46">
        <v>1.5128032164634964</v>
      </c>
      <c r="N145" s="46">
        <v>1.7677700506989171</v>
      </c>
      <c r="O145" s="46">
        <v>0.30248033877797942</v>
      </c>
      <c r="P145" s="46">
        <v>0.28374261867668871</v>
      </c>
      <c r="Q145" s="46"/>
      <c r="R145" s="46"/>
      <c r="S145" s="46">
        <v>0.9756700071911838</v>
      </c>
      <c r="T145" s="46"/>
      <c r="U145" s="46"/>
      <c r="V145" s="46">
        <v>7.0215292387305146</v>
      </c>
      <c r="W145" s="46">
        <v>0.19281559084841668</v>
      </c>
      <c r="X145" s="46">
        <v>8.6987919478161313</v>
      </c>
      <c r="Y145" s="46"/>
      <c r="Z145" s="46"/>
      <c r="AA145" s="46"/>
      <c r="AB145" s="46"/>
      <c r="AC145" s="46"/>
      <c r="AD145" s="46"/>
      <c r="AE145" s="46">
        <v>0.89564633839443009</v>
      </c>
      <c r="AF145" s="46"/>
      <c r="AG145" s="46"/>
      <c r="AH145" s="46"/>
      <c r="AI145" s="46"/>
      <c r="AJ145" s="46"/>
      <c r="AK145" s="46"/>
      <c r="AL145" s="46"/>
      <c r="AM145" s="46"/>
      <c r="AN145" s="46"/>
    </row>
    <row r="146" spans="1:40" x14ac:dyDescent="0.25">
      <c r="A146" s="45">
        <v>1733</v>
      </c>
      <c r="B146" s="46">
        <v>5.0645380616631615</v>
      </c>
      <c r="C146" s="46">
        <v>0.71471018100637629</v>
      </c>
      <c r="D146" s="46">
        <v>0.41156063793906494</v>
      </c>
      <c r="E146" s="46">
        <v>0.26500489857539794</v>
      </c>
      <c r="F146" s="46">
        <v>0.78331739838563574</v>
      </c>
      <c r="G146" s="46">
        <v>0.41758347654305134</v>
      </c>
      <c r="H146" s="46"/>
      <c r="I146" s="46">
        <v>7.6567146541126885</v>
      </c>
      <c r="J146" s="46">
        <v>0</v>
      </c>
      <c r="K146" s="46">
        <v>7.6567146541126885</v>
      </c>
      <c r="L146" s="46">
        <v>2.8085700978108989</v>
      </c>
      <c r="M146" s="46">
        <v>1.6436861913710124</v>
      </c>
      <c r="N146" s="46">
        <v>2.0448340105680742</v>
      </c>
      <c r="O146" s="46">
        <v>0.38010803634046969</v>
      </c>
      <c r="P146" s="46">
        <v>0.28722248098121411</v>
      </c>
      <c r="Q146" s="46"/>
      <c r="R146" s="46"/>
      <c r="S146" s="46">
        <v>0.78331739838563574</v>
      </c>
      <c r="T146" s="46"/>
      <c r="U146" s="46"/>
      <c r="V146" s="46">
        <v>7.9477382154573055</v>
      </c>
      <c r="W146" s="46">
        <v>0.19281559084841668</v>
      </c>
      <c r="X146" s="46">
        <v>9.8462484227253935</v>
      </c>
      <c r="Y146" s="46"/>
      <c r="Z146" s="46"/>
      <c r="AA146" s="46"/>
      <c r="AB146" s="46"/>
      <c r="AC146" s="46"/>
      <c r="AD146" s="46"/>
      <c r="AE146" s="46">
        <v>0.7205050347762898</v>
      </c>
      <c r="AF146" s="46"/>
      <c r="AG146" s="46"/>
      <c r="AH146" s="46"/>
      <c r="AI146" s="46"/>
      <c r="AJ146" s="46"/>
      <c r="AK146" s="46"/>
      <c r="AL146" s="46"/>
      <c r="AM146" s="46"/>
      <c r="AN146" s="46"/>
    </row>
    <row r="147" spans="1:40" x14ac:dyDescent="0.25">
      <c r="A147" s="45">
        <v>1734</v>
      </c>
      <c r="B147" s="46">
        <v>4.3278779799667007</v>
      </c>
      <c r="C147" s="46">
        <v>1.0680500457735735</v>
      </c>
      <c r="D147" s="46">
        <v>0.42159870227904217</v>
      </c>
      <c r="E147" s="46">
        <v>0.2869547992654814</v>
      </c>
      <c r="F147" s="46">
        <v>0.84437643760532644</v>
      </c>
      <c r="G147" s="46">
        <v>0.43498278806567847</v>
      </c>
      <c r="H147" s="46"/>
      <c r="I147" s="46">
        <v>7.3838407529558028</v>
      </c>
      <c r="J147" s="46">
        <v>0</v>
      </c>
      <c r="K147" s="46">
        <v>7.3838407529558028</v>
      </c>
      <c r="L147" s="46">
        <v>2.4211811188024992</v>
      </c>
      <c r="M147" s="46">
        <v>1.3088297490751599</v>
      </c>
      <c r="N147" s="46">
        <v>2.4731782920835812</v>
      </c>
      <c r="O147" s="46">
        <v>0.33594055324457006</v>
      </c>
      <c r="P147" s="46">
        <v>0.35066304760986999</v>
      </c>
      <c r="Q147" s="46"/>
      <c r="R147" s="46"/>
      <c r="S147" s="46">
        <v>0.84437643760532644</v>
      </c>
      <c r="T147" s="46"/>
      <c r="U147" s="46"/>
      <c r="V147" s="46">
        <v>7.7341691984210073</v>
      </c>
      <c r="W147" s="46">
        <v>0.19281559084841668</v>
      </c>
      <c r="X147" s="46">
        <v>9.5816632614971464</v>
      </c>
      <c r="Y147" s="46"/>
      <c r="Z147" s="46"/>
      <c r="AA147" s="46"/>
      <c r="AB147" s="46"/>
      <c r="AC147" s="46"/>
      <c r="AD147" s="46"/>
      <c r="AE147" s="46">
        <v>0.62778482579367534</v>
      </c>
      <c r="AF147" s="46"/>
      <c r="AG147" s="46"/>
      <c r="AH147" s="46"/>
      <c r="AI147" s="46"/>
      <c r="AJ147" s="46"/>
      <c r="AK147" s="46"/>
      <c r="AL147" s="46"/>
      <c r="AM147" s="46"/>
      <c r="AN147" s="46"/>
    </row>
    <row r="148" spans="1:40" x14ac:dyDescent="0.25">
      <c r="A148" s="45">
        <v>1735</v>
      </c>
      <c r="B148" s="46">
        <v>4.6962080208149306</v>
      </c>
      <c r="C148" s="46">
        <v>1.0680500457735735</v>
      </c>
      <c r="D148" s="46">
        <v>0.42159870227904217</v>
      </c>
      <c r="E148" s="46">
        <v>0.26500489857539794</v>
      </c>
      <c r="F148" s="46">
        <v>0.81062219476010211</v>
      </c>
      <c r="G148" s="46">
        <v>0.43498278806567847</v>
      </c>
      <c r="H148" s="46"/>
      <c r="I148" s="46">
        <v>7.6964666502687251</v>
      </c>
      <c r="J148" s="46">
        <v>0</v>
      </c>
      <c r="K148" s="46">
        <v>7.6964666502687251</v>
      </c>
      <c r="L148" s="46">
        <v>2.8892761351043155</v>
      </c>
      <c r="M148" s="46">
        <v>2.9406174881818523</v>
      </c>
      <c r="N148" s="46">
        <v>3.3145688450604696</v>
      </c>
      <c r="O148" s="46">
        <v>0.40419939075641503</v>
      </c>
      <c r="P148" s="46">
        <v>0.40152257359908783</v>
      </c>
      <c r="Q148" s="46"/>
      <c r="R148" s="46"/>
      <c r="S148" s="46">
        <v>0.81062219476010211</v>
      </c>
      <c r="T148" s="46"/>
      <c r="U148" s="46"/>
      <c r="V148" s="46">
        <v>10.760806627462243</v>
      </c>
      <c r="W148" s="46">
        <v>0.19281559084841668</v>
      </c>
      <c r="X148" s="46">
        <v>13.331286513292209</v>
      </c>
      <c r="Y148" s="46"/>
      <c r="Z148" s="46"/>
      <c r="AA148" s="46"/>
      <c r="AB148" s="46"/>
      <c r="AC148" s="46"/>
      <c r="AD148" s="46"/>
      <c r="AE148" s="46">
        <v>0.72804590030539007</v>
      </c>
      <c r="AF148" s="46"/>
      <c r="AG148" s="46"/>
      <c r="AH148" s="46"/>
      <c r="AI148" s="46"/>
      <c r="AJ148" s="46"/>
      <c r="AK148" s="46"/>
      <c r="AL148" s="46"/>
      <c r="AM148" s="46"/>
      <c r="AN148" s="46"/>
    </row>
    <row r="149" spans="1:40" x14ac:dyDescent="0.25">
      <c r="A149" s="45">
        <v>1736</v>
      </c>
      <c r="B149" s="46">
        <v>6.583899480162108</v>
      </c>
      <c r="C149" s="46">
        <v>1.0680500457735735</v>
      </c>
      <c r="D149" s="46">
        <v>0.40152257359908783</v>
      </c>
      <c r="E149" s="46">
        <v>0.26232808141807068</v>
      </c>
      <c r="F149" s="46">
        <v>0.91295174022367087</v>
      </c>
      <c r="G149" s="46">
        <v>0.34798623045254279</v>
      </c>
      <c r="H149" s="46"/>
      <c r="I149" s="46">
        <v>9.5767381516290531</v>
      </c>
      <c r="J149" s="46">
        <v>0</v>
      </c>
      <c r="K149" s="46">
        <v>9.5767381516290531</v>
      </c>
      <c r="L149" s="46">
        <v>3.236312095466007</v>
      </c>
      <c r="M149" s="46">
        <v>2.8386307544876841</v>
      </c>
      <c r="N149" s="46">
        <v>3.2295799003153292</v>
      </c>
      <c r="O149" s="46">
        <v>0.50993366847084143</v>
      </c>
      <c r="P149" s="46">
        <v>0.54152011092730312</v>
      </c>
      <c r="Q149" s="46"/>
      <c r="R149" s="46"/>
      <c r="S149" s="46">
        <v>0.91295174022367087</v>
      </c>
      <c r="T149" s="46"/>
      <c r="U149" s="46"/>
      <c r="V149" s="46">
        <v>11.268928269890836</v>
      </c>
      <c r="W149" s="46">
        <v>0.19281559084841668</v>
      </c>
      <c r="X149" s="46">
        <v>13.960785344869828</v>
      </c>
      <c r="Y149" s="46"/>
      <c r="Z149" s="46"/>
      <c r="AA149" s="46"/>
      <c r="AB149" s="46"/>
      <c r="AC149" s="46"/>
      <c r="AD149" s="46"/>
      <c r="AE149" s="46">
        <v>0.84172646774938098</v>
      </c>
      <c r="AF149" s="46"/>
      <c r="AG149" s="46"/>
      <c r="AH149" s="46"/>
      <c r="AI149" s="46"/>
      <c r="AJ149" s="46"/>
      <c r="AK149" s="46"/>
      <c r="AL149" s="46"/>
      <c r="AM149" s="46"/>
      <c r="AN149" s="46"/>
    </row>
    <row r="150" spans="1:40" x14ac:dyDescent="0.25">
      <c r="A150" s="45">
        <v>1737</v>
      </c>
      <c r="B150" s="46">
        <v>3.9595479391184707</v>
      </c>
      <c r="C150" s="46">
        <v>1.0841109487175371</v>
      </c>
      <c r="D150" s="46">
        <v>0.40874997992387135</v>
      </c>
      <c r="E150" s="46">
        <v>0.14026521904394801</v>
      </c>
      <c r="F150" s="46">
        <v>0.78891980107101622</v>
      </c>
      <c r="G150" s="46">
        <v>0.33963456092168171</v>
      </c>
      <c r="H150" s="46"/>
      <c r="I150" s="46">
        <v>6.7212284487965253</v>
      </c>
      <c r="J150" s="46">
        <v>0</v>
      </c>
      <c r="K150" s="46">
        <v>6.7212284487965253</v>
      </c>
      <c r="L150" s="46">
        <v>3.8545203411335782</v>
      </c>
      <c r="M150" s="46">
        <v>3.076599799774077</v>
      </c>
      <c r="N150" s="46">
        <v>3.4811471767609445</v>
      </c>
      <c r="O150" s="46">
        <v>0.66706283560595114</v>
      </c>
      <c r="P150" s="46">
        <v>0.485039268907698</v>
      </c>
      <c r="Q150" s="46"/>
      <c r="R150" s="46"/>
      <c r="S150" s="46">
        <v>0.78891980107101622</v>
      </c>
      <c r="T150" s="46"/>
      <c r="U150" s="46"/>
      <c r="V150" s="46">
        <v>12.353289223253265</v>
      </c>
      <c r="W150" s="46">
        <v>0.19281559084841668</v>
      </c>
      <c r="X150" s="46">
        <v>15.304172235236283</v>
      </c>
      <c r="Y150" s="46"/>
      <c r="Z150" s="46"/>
      <c r="AA150" s="46"/>
      <c r="AB150" s="46"/>
      <c r="AC150" s="46"/>
      <c r="AD150" s="46"/>
      <c r="AE150" s="46">
        <v>0.75093214875353198</v>
      </c>
      <c r="AF150" s="46"/>
      <c r="AG150" s="46"/>
      <c r="AH150" s="46"/>
      <c r="AI150" s="46"/>
      <c r="AJ150" s="46"/>
      <c r="AK150" s="46"/>
      <c r="AL150" s="46"/>
      <c r="AM150" s="46"/>
      <c r="AN150" s="46"/>
    </row>
    <row r="151" spans="1:40" x14ac:dyDescent="0.25">
      <c r="A151" s="45">
        <v>1738</v>
      </c>
      <c r="B151" s="46">
        <v>4.6041255106028727</v>
      </c>
      <c r="C151" s="46">
        <v>1.116232754605464</v>
      </c>
      <c r="D151" s="46">
        <v>0.41999261198464588</v>
      </c>
      <c r="E151" s="46">
        <v>0.34798623045254273</v>
      </c>
      <c r="F151" s="46">
        <v>0.94203467521799156</v>
      </c>
      <c r="G151" s="46">
        <v>0.33545872615625122</v>
      </c>
      <c r="H151" s="46"/>
      <c r="I151" s="46">
        <v>7.7658305090197679</v>
      </c>
      <c r="J151" s="46">
        <v>0</v>
      </c>
      <c r="K151" s="46">
        <v>7.7658305090197679</v>
      </c>
      <c r="L151" s="46">
        <v>2.9054173425629992</v>
      </c>
      <c r="M151" s="46">
        <v>2.986001584675757</v>
      </c>
      <c r="N151" s="46">
        <v>3.3247675184298866</v>
      </c>
      <c r="O151" s="46">
        <v>0.37288063001568617</v>
      </c>
      <c r="P151" s="46">
        <v>0.51574236170224164</v>
      </c>
      <c r="Q151" s="46"/>
      <c r="R151" s="46"/>
      <c r="S151" s="46">
        <v>0.94203467521799156</v>
      </c>
      <c r="T151" s="46"/>
      <c r="U151" s="46"/>
      <c r="V151" s="46">
        <v>11.046844112604562</v>
      </c>
      <c r="W151" s="46">
        <v>0.19281559084841668</v>
      </c>
      <c r="X151" s="46">
        <v>13.685650995434484</v>
      </c>
      <c r="Y151" s="46"/>
      <c r="Z151" s="46"/>
      <c r="AA151" s="46"/>
      <c r="AB151" s="46"/>
      <c r="AC151" s="46"/>
      <c r="AD151" s="46"/>
      <c r="AE151" s="46">
        <v>0.79550255236754086</v>
      </c>
      <c r="AF151" s="46"/>
      <c r="AG151" s="46"/>
      <c r="AH151" s="46"/>
      <c r="AI151" s="46"/>
      <c r="AJ151" s="46"/>
      <c r="AK151" s="46"/>
      <c r="AL151" s="46"/>
      <c r="AM151" s="46"/>
      <c r="AN151" s="46"/>
    </row>
    <row r="152" spans="1:40" x14ac:dyDescent="0.25">
      <c r="A152" s="45">
        <v>1739</v>
      </c>
      <c r="B152" s="46">
        <v>3.6833004084822987</v>
      </c>
      <c r="C152" s="46">
        <v>1.1483545604933909</v>
      </c>
      <c r="D152" s="46">
        <v>0.43163676661901929</v>
      </c>
      <c r="E152" s="46">
        <v>0.3576227722189208</v>
      </c>
      <c r="F152" s="46">
        <v>0.92663003111587383</v>
      </c>
      <c r="G152" s="46">
        <v>0.3305869189299156</v>
      </c>
      <c r="H152" s="46"/>
      <c r="I152" s="46">
        <v>6.8781314578594186</v>
      </c>
      <c r="J152" s="46">
        <v>0</v>
      </c>
      <c r="K152" s="46">
        <v>6.8781314578594186</v>
      </c>
      <c r="L152" s="46">
        <v>2.4696047411785491</v>
      </c>
      <c r="M152" s="46">
        <v>1.6317877391066926</v>
      </c>
      <c r="N152" s="46">
        <v>1.8527589954440575</v>
      </c>
      <c r="O152" s="46">
        <v>0.35200145618853362</v>
      </c>
      <c r="P152" s="46">
        <v>0.27705057578337056</v>
      </c>
      <c r="Q152" s="46"/>
      <c r="R152" s="46"/>
      <c r="S152" s="46">
        <v>0.92663003111587383</v>
      </c>
      <c r="T152" s="46"/>
      <c r="U152" s="46"/>
      <c r="V152" s="46">
        <v>7.5098335388170767</v>
      </c>
      <c r="W152" s="46">
        <v>0.19281559084841668</v>
      </c>
      <c r="X152" s="46">
        <v>9.3037395837594588</v>
      </c>
      <c r="Y152" s="46"/>
      <c r="Z152" s="46"/>
      <c r="AA152" s="46"/>
      <c r="AB152" s="46"/>
      <c r="AC152" s="46"/>
      <c r="AD152" s="46"/>
      <c r="AE152" s="46">
        <v>0.80515057870330931</v>
      </c>
      <c r="AF152" s="46"/>
      <c r="AG152" s="46"/>
      <c r="AH152" s="46"/>
      <c r="AI152" s="46"/>
      <c r="AJ152" s="46"/>
      <c r="AK152" s="46"/>
      <c r="AL152" s="46"/>
      <c r="AM152" s="46"/>
      <c r="AN152" s="46"/>
    </row>
    <row r="153" spans="1:40" x14ac:dyDescent="0.25">
      <c r="A153" s="45">
        <v>1740</v>
      </c>
      <c r="B153" s="46">
        <v>2.9466403267858388</v>
      </c>
      <c r="C153" s="46">
        <v>1.0680500457735735</v>
      </c>
      <c r="D153" s="46">
        <v>0.43163676661901929</v>
      </c>
      <c r="E153" s="46">
        <v>0.43846265037020382</v>
      </c>
      <c r="F153" s="46">
        <v>0.98875405098107616</v>
      </c>
      <c r="G153" s="46">
        <v>0.3305869189299156</v>
      </c>
      <c r="H153" s="46"/>
      <c r="I153" s="46">
        <v>6.2041307594596278</v>
      </c>
      <c r="J153" s="46">
        <v>0</v>
      </c>
      <c r="K153" s="46">
        <v>6.2041307594596278</v>
      </c>
      <c r="L153" s="46">
        <v>2.0095803286060745</v>
      </c>
      <c r="M153" s="46">
        <v>1.4278142717183562</v>
      </c>
      <c r="N153" s="46">
        <v>1.9887413070362818</v>
      </c>
      <c r="O153" s="46">
        <v>0.24894399563143443</v>
      </c>
      <c r="P153" s="46">
        <v>0.25563603852475253</v>
      </c>
      <c r="Q153" s="46"/>
      <c r="R153" s="46"/>
      <c r="S153" s="46">
        <v>0.98875405098107616</v>
      </c>
      <c r="T153" s="46"/>
      <c r="U153" s="46"/>
      <c r="V153" s="46">
        <v>6.9194699924979757</v>
      </c>
      <c r="W153" s="46">
        <v>0.19281559084841668</v>
      </c>
      <c r="X153" s="46">
        <v>8.5723533730921577</v>
      </c>
      <c r="Y153" s="46"/>
      <c r="Z153" s="46"/>
      <c r="AA153" s="46"/>
      <c r="AB153" s="46"/>
      <c r="AC153" s="46"/>
      <c r="AD153" s="46"/>
      <c r="AE153" s="46">
        <v>0.68286503915246433</v>
      </c>
      <c r="AF153" s="46"/>
      <c r="AG153" s="46"/>
      <c r="AH153" s="46"/>
      <c r="AI153" s="46"/>
      <c r="AJ153" s="46"/>
      <c r="AK153" s="46"/>
      <c r="AL153" s="46"/>
      <c r="AM153" s="46"/>
      <c r="AN153" s="46"/>
    </row>
    <row r="154" spans="1:40" x14ac:dyDescent="0.25">
      <c r="A154" s="45">
        <v>1741</v>
      </c>
      <c r="B154" s="46">
        <v>3.2689291125280393</v>
      </c>
      <c r="C154" s="46">
        <v>1.1885068178532998</v>
      </c>
      <c r="D154" s="46">
        <v>0.42159870227904217</v>
      </c>
      <c r="E154" s="46">
        <v>0.28909625299134323</v>
      </c>
      <c r="F154" s="46">
        <v>0.93219251367743461</v>
      </c>
      <c r="G154" s="46">
        <v>0.31318760740728846</v>
      </c>
      <c r="H154" s="46"/>
      <c r="I154" s="46">
        <v>6.4135110067364476</v>
      </c>
      <c r="J154" s="46">
        <v>0</v>
      </c>
      <c r="K154" s="46">
        <v>6.4135110067364476</v>
      </c>
      <c r="L154" s="46">
        <v>2.0015097248767324</v>
      </c>
      <c r="M154" s="46">
        <v>1.7167766838518328</v>
      </c>
      <c r="N154" s="46">
        <v>2.214811900058355</v>
      </c>
      <c r="O154" s="46">
        <v>0.31586442456461572</v>
      </c>
      <c r="P154" s="46">
        <v>0.29257611529586858</v>
      </c>
      <c r="Q154" s="46"/>
      <c r="R154" s="46"/>
      <c r="S154" s="46">
        <v>0.93219251367743461</v>
      </c>
      <c r="T154" s="46"/>
      <c r="U154" s="46"/>
      <c r="V154" s="46">
        <v>7.4737313623248394</v>
      </c>
      <c r="W154" s="46">
        <v>0.19281559084841668</v>
      </c>
      <c r="X154" s="46">
        <v>9.2590135260173589</v>
      </c>
      <c r="Y154" s="46"/>
      <c r="Z154" s="46"/>
      <c r="AA154" s="46"/>
      <c r="AB154" s="46"/>
      <c r="AC154" s="46"/>
      <c r="AD154" s="46"/>
      <c r="AE154" s="46">
        <v>0.68924358492824433</v>
      </c>
      <c r="AF154" s="46"/>
      <c r="AG154" s="46"/>
      <c r="AH154" s="46"/>
      <c r="AI154" s="46"/>
      <c r="AJ154" s="46"/>
      <c r="AK154" s="46"/>
      <c r="AL154" s="46"/>
      <c r="AM154" s="46"/>
      <c r="AN154" s="46"/>
    </row>
    <row r="155" spans="1:40" x14ac:dyDescent="0.25">
      <c r="A155" s="45">
        <v>1742</v>
      </c>
      <c r="B155" s="46">
        <v>4.0976717044365571</v>
      </c>
      <c r="C155" s="46">
        <v>1.341085395820953</v>
      </c>
      <c r="D155" s="46">
        <v>0.46175095963895091</v>
      </c>
      <c r="E155" s="46">
        <v>0.43364437948701479</v>
      </c>
      <c r="F155" s="46">
        <v>0.96579058185154676</v>
      </c>
      <c r="G155" s="46">
        <v>0.3305869189299156</v>
      </c>
      <c r="H155" s="46"/>
      <c r="I155" s="46">
        <v>7.6305299401649371</v>
      </c>
      <c r="J155" s="46">
        <v>0</v>
      </c>
      <c r="K155" s="46">
        <v>7.6305299401649371</v>
      </c>
      <c r="L155" s="46">
        <v>3.2040296805486408</v>
      </c>
      <c r="M155" s="46">
        <v>0.60342150769049563</v>
      </c>
      <c r="N155" s="46">
        <v>3.0681009052995627</v>
      </c>
      <c r="O155" s="46">
        <v>0.57953091456135009</v>
      </c>
      <c r="P155" s="46">
        <v>0.56748523735337741</v>
      </c>
      <c r="Q155" s="46"/>
      <c r="R155" s="46"/>
      <c r="S155" s="46">
        <v>0.96579058185154676</v>
      </c>
      <c r="T155" s="46"/>
      <c r="U155" s="46"/>
      <c r="V155" s="46">
        <v>8.9883588273049746</v>
      </c>
      <c r="W155" s="46">
        <v>0.19281559084841668</v>
      </c>
      <c r="X155" s="46">
        <v>11.1354465291921</v>
      </c>
      <c r="Y155" s="46"/>
      <c r="Z155" s="46"/>
      <c r="AA155" s="46"/>
      <c r="AB155" s="46"/>
      <c r="AC155" s="46"/>
      <c r="AD155" s="46"/>
      <c r="AE155" s="46">
        <v>0.71892617259056246</v>
      </c>
      <c r="AF155" s="46"/>
      <c r="AG155" s="46"/>
      <c r="AH155" s="46"/>
      <c r="AI155" s="46"/>
      <c r="AJ155" s="46"/>
      <c r="AK155" s="46"/>
      <c r="AL155" s="46"/>
      <c r="AM155" s="46"/>
      <c r="AN155" s="46"/>
    </row>
    <row r="156" spans="1:40" x14ac:dyDescent="0.25">
      <c r="A156" s="45">
        <v>1743</v>
      </c>
      <c r="B156" s="46">
        <v>4.3278779799667007</v>
      </c>
      <c r="C156" s="46">
        <v>1.5579075855644604</v>
      </c>
      <c r="D156" s="46">
        <v>0.55691180958193476</v>
      </c>
      <c r="E156" s="46">
        <v>0.35869349908185177</v>
      </c>
      <c r="F156" s="46">
        <v>1.0792023082722537</v>
      </c>
      <c r="G156" s="46">
        <v>0.39113652302865809</v>
      </c>
      <c r="H156" s="46"/>
      <c r="I156" s="46">
        <v>8.2717297054958578</v>
      </c>
      <c r="J156" s="46">
        <v>0</v>
      </c>
      <c r="K156" s="46">
        <v>8.2717297054958578</v>
      </c>
      <c r="L156" s="46">
        <v>2.3566162889677655</v>
      </c>
      <c r="M156" s="46">
        <v>1.5977921612086365</v>
      </c>
      <c r="N156" s="46">
        <v>1.5213021109380103</v>
      </c>
      <c r="O156" s="46">
        <v>0.35949654422904992</v>
      </c>
      <c r="P156" s="46">
        <v>0.31452601598595209</v>
      </c>
      <c r="Q156" s="46"/>
      <c r="R156" s="46"/>
      <c r="S156" s="46">
        <v>1.0792023082722537</v>
      </c>
      <c r="T156" s="46"/>
      <c r="U156" s="46"/>
      <c r="V156" s="46">
        <v>7.2289354296016679</v>
      </c>
      <c r="W156" s="46">
        <v>0.19281559084841668</v>
      </c>
      <c r="X156" s="46">
        <v>8.9557421422446311</v>
      </c>
      <c r="Y156" s="46"/>
      <c r="Z156" s="46"/>
      <c r="AA156" s="46"/>
      <c r="AB156" s="46"/>
      <c r="AC156" s="46"/>
      <c r="AD156" s="46"/>
      <c r="AE156" s="46">
        <v>0.64555731329510246</v>
      </c>
      <c r="AF156" s="46"/>
      <c r="AG156" s="46"/>
      <c r="AH156" s="46"/>
      <c r="AI156" s="46"/>
      <c r="AJ156" s="46"/>
      <c r="AK156" s="46"/>
      <c r="AL156" s="46"/>
      <c r="AM156" s="46"/>
      <c r="AN156" s="46"/>
    </row>
    <row r="157" spans="1:40" x14ac:dyDescent="0.25">
      <c r="A157" s="45">
        <v>1744</v>
      </c>
      <c r="B157" s="46">
        <v>7.0443120312223959</v>
      </c>
      <c r="C157" s="46">
        <v>2.007612867995439</v>
      </c>
      <c r="D157" s="46">
        <v>0.6524741820985176</v>
      </c>
      <c r="E157" s="46">
        <v>0.41704811311158585</v>
      </c>
      <c r="F157" s="46">
        <v>1.2292381488878648</v>
      </c>
      <c r="G157" s="46">
        <v>0.45238209958830555</v>
      </c>
      <c r="H157" s="46"/>
      <c r="I157" s="46">
        <v>11.803067442904107</v>
      </c>
      <c r="J157" s="46">
        <v>0</v>
      </c>
      <c r="K157" s="46">
        <v>11.803067442904107</v>
      </c>
      <c r="L157" s="46">
        <v>2.2557337423509947</v>
      </c>
      <c r="M157" s="46">
        <v>1.9207501512401695</v>
      </c>
      <c r="N157" s="46">
        <v>2.3414454277286136</v>
      </c>
      <c r="O157" s="46">
        <v>0.32657169319392471</v>
      </c>
      <c r="P157" s="46">
        <v>0.34999384332053823</v>
      </c>
      <c r="Q157" s="46"/>
      <c r="R157" s="46"/>
      <c r="S157" s="46">
        <v>1.2292381488878648</v>
      </c>
      <c r="T157" s="46"/>
      <c r="U157" s="46"/>
      <c r="V157" s="46">
        <v>8.4237330067221059</v>
      </c>
      <c r="W157" s="46">
        <v>0.19281559084841668</v>
      </c>
      <c r="X157" s="46">
        <v>10.435946124846659</v>
      </c>
      <c r="Y157" s="46"/>
      <c r="Z157" s="46"/>
      <c r="AA157" s="46"/>
      <c r="AB157" s="46"/>
      <c r="AC157" s="46"/>
      <c r="AD157" s="46"/>
      <c r="AE157" s="46">
        <v>0.74357280571262019</v>
      </c>
      <c r="AF157" s="46"/>
      <c r="AG157" s="46"/>
      <c r="AH157" s="46"/>
      <c r="AI157" s="46"/>
      <c r="AJ157" s="46"/>
      <c r="AK157" s="46"/>
      <c r="AL157" s="46"/>
      <c r="AM157" s="46"/>
      <c r="AN157" s="46"/>
    </row>
    <row r="158" spans="1:40" x14ac:dyDescent="0.25">
      <c r="A158" s="45">
        <v>1745</v>
      </c>
      <c r="B158" s="46">
        <v>7.9651371333429699</v>
      </c>
      <c r="C158" s="46">
        <v>1.6060902943963511</v>
      </c>
      <c r="D158" s="46">
        <v>0.60228386039863169</v>
      </c>
      <c r="E158" s="46">
        <v>0.36886540427969527</v>
      </c>
      <c r="F158" s="46">
        <v>1.1846360685400159</v>
      </c>
      <c r="G158" s="46">
        <v>0.59157659176932265</v>
      </c>
      <c r="H158" s="46"/>
      <c r="I158" s="46">
        <v>12.318589352726988</v>
      </c>
      <c r="J158" s="46">
        <v>0</v>
      </c>
      <c r="K158" s="46">
        <v>12.318589352726988</v>
      </c>
      <c r="L158" s="46">
        <v>1.9772979136887077</v>
      </c>
      <c r="M158" s="46">
        <v>1.4575604023791553</v>
      </c>
      <c r="N158" s="46">
        <v>1.4958054275144683</v>
      </c>
      <c r="O158" s="46">
        <v>0.27236614575804791</v>
      </c>
      <c r="P158" s="46">
        <v>0.21949900690083463</v>
      </c>
      <c r="Q158" s="46"/>
      <c r="R158" s="46"/>
      <c r="S158" s="46">
        <v>1.1846360685400159</v>
      </c>
      <c r="T158" s="46"/>
      <c r="U158" s="46"/>
      <c r="V158" s="46">
        <v>6.6071649647812292</v>
      </c>
      <c r="W158" s="46">
        <v>0.19281559084841668</v>
      </c>
      <c r="X158" s="46">
        <v>8.1854467081765101</v>
      </c>
      <c r="Y158" s="46"/>
      <c r="Z158" s="46"/>
      <c r="AA158" s="46"/>
      <c r="AB158" s="46"/>
      <c r="AC158" s="46"/>
      <c r="AD158" s="46"/>
      <c r="AE158" s="46">
        <v>0.64621819722819529</v>
      </c>
      <c r="AF158" s="46"/>
      <c r="AG158" s="46"/>
      <c r="AH158" s="46"/>
      <c r="AI158" s="46"/>
      <c r="AJ158" s="46"/>
      <c r="AK158" s="46"/>
      <c r="AL158" s="46"/>
      <c r="AM158" s="46"/>
      <c r="AN158" s="46"/>
    </row>
    <row r="159" spans="1:40" x14ac:dyDescent="0.25">
      <c r="A159" s="45">
        <v>1746</v>
      </c>
      <c r="B159" s="46">
        <v>4.9724555514511035</v>
      </c>
      <c r="C159" s="46">
        <v>0.7468319868943033</v>
      </c>
      <c r="D159" s="46">
        <v>0.56213160303872289</v>
      </c>
      <c r="E159" s="46">
        <v>0.33620823496030283</v>
      </c>
      <c r="F159" s="46">
        <v>1.1463107331285929</v>
      </c>
      <c r="G159" s="46">
        <v>0.34798623045254279</v>
      </c>
      <c r="H159" s="46"/>
      <c r="I159" s="46">
        <v>8.1119243399255687</v>
      </c>
      <c r="J159" s="46">
        <v>0</v>
      </c>
      <c r="K159" s="46">
        <v>8.1119243399255687</v>
      </c>
      <c r="L159" s="46">
        <v>2.6310168157653822</v>
      </c>
      <c r="M159" s="46">
        <v>2.1247236186285061</v>
      </c>
      <c r="N159" s="46">
        <v>2.5241716589306655</v>
      </c>
      <c r="O159" s="46">
        <v>0.41892188512171491</v>
      </c>
      <c r="P159" s="46">
        <v>0.40687620791374229</v>
      </c>
      <c r="Q159" s="46"/>
      <c r="R159" s="46"/>
      <c r="S159" s="46">
        <v>1.1463107331285929</v>
      </c>
      <c r="T159" s="46"/>
      <c r="U159" s="46"/>
      <c r="V159" s="46">
        <v>9.2520209194886025</v>
      </c>
      <c r="W159" s="46">
        <v>0.19281559084841668</v>
      </c>
      <c r="X159" s="46">
        <v>11.462090712595938</v>
      </c>
      <c r="Y159" s="46"/>
      <c r="Z159" s="46"/>
      <c r="AA159" s="46"/>
      <c r="AB159" s="46"/>
      <c r="AC159" s="46"/>
      <c r="AD159" s="46"/>
      <c r="AE159" s="46">
        <v>0.70126476748205535</v>
      </c>
      <c r="AF159" s="46"/>
      <c r="AG159" s="46"/>
      <c r="AH159" s="46"/>
      <c r="AI159" s="46"/>
      <c r="AJ159" s="46"/>
      <c r="AK159" s="46"/>
      <c r="AL159" s="46"/>
      <c r="AM159" s="46"/>
      <c r="AN159" s="46"/>
    </row>
    <row r="160" spans="1:40" x14ac:dyDescent="0.25">
      <c r="A160" s="45">
        <v>1747</v>
      </c>
      <c r="B160" s="46">
        <v>4.9724555514511035</v>
      </c>
      <c r="C160" s="46">
        <v>0.80304514719817555</v>
      </c>
      <c r="D160" s="46">
        <v>0.43163676661901929</v>
      </c>
      <c r="E160" s="46">
        <v>0.33942041554909552</v>
      </c>
      <c r="F160" s="46">
        <v>1.1408530921162836</v>
      </c>
      <c r="G160" s="46">
        <v>0.40018416502042414</v>
      </c>
      <c r="H160" s="46"/>
      <c r="I160" s="46">
        <v>8.0875951379541</v>
      </c>
      <c r="J160" s="46">
        <v>0</v>
      </c>
      <c r="K160" s="46">
        <v>8.0875951379541</v>
      </c>
      <c r="L160" s="46">
        <v>3.050688209691149</v>
      </c>
      <c r="M160" s="46">
        <v>1.6572844225302348</v>
      </c>
      <c r="N160" s="46">
        <v>1.9377479401891975</v>
      </c>
      <c r="O160" s="46">
        <v>0.40553779933507861</v>
      </c>
      <c r="P160" s="46">
        <v>0.28641943583401597</v>
      </c>
      <c r="Q160" s="46"/>
      <c r="R160" s="46"/>
      <c r="S160" s="46">
        <v>1.1408530921162836</v>
      </c>
      <c r="T160" s="46"/>
      <c r="U160" s="46"/>
      <c r="V160" s="46">
        <v>8.4785308996959596</v>
      </c>
      <c r="W160" s="46">
        <v>0.19281559084841668</v>
      </c>
      <c r="X160" s="46">
        <v>10.503833824797963</v>
      </c>
      <c r="Y160" s="46"/>
      <c r="Z160" s="46"/>
      <c r="AA160" s="46"/>
      <c r="AB160" s="46"/>
      <c r="AC160" s="46"/>
      <c r="AD160" s="46"/>
      <c r="AE160" s="46">
        <v>0.65280620189527072</v>
      </c>
      <c r="AF160" s="46"/>
      <c r="AG160" s="46"/>
      <c r="AH160" s="46"/>
      <c r="AI160" s="46"/>
      <c r="AJ160" s="46"/>
      <c r="AK160" s="46"/>
      <c r="AL160" s="46"/>
      <c r="AM160" s="46"/>
      <c r="AN160" s="46"/>
    </row>
    <row r="161" spans="1:40" x14ac:dyDescent="0.25">
      <c r="A161" s="45">
        <v>1748</v>
      </c>
      <c r="B161" s="46">
        <v>5.2487030820872747</v>
      </c>
      <c r="C161" s="46">
        <v>0.80304514719817555</v>
      </c>
      <c r="D161" s="46">
        <v>0.48182708831890536</v>
      </c>
      <c r="E161" s="46">
        <v>0.45505891674563281</v>
      </c>
      <c r="F161" s="46">
        <v>1.4111377502290314</v>
      </c>
      <c r="G161" s="46">
        <v>0.29578829588466132</v>
      </c>
      <c r="H161" s="46"/>
      <c r="I161" s="46">
        <v>8.6955602804636793</v>
      </c>
      <c r="J161" s="46">
        <v>0</v>
      </c>
      <c r="K161" s="46">
        <v>8.6955602804636793</v>
      </c>
      <c r="L161" s="46">
        <v>3.0910412283378572</v>
      </c>
      <c r="M161" s="46">
        <v>2.2097125633736465</v>
      </c>
      <c r="N161" s="46">
        <v>2.2947015081187869</v>
      </c>
      <c r="O161" s="46">
        <v>0.41399654155223276</v>
      </c>
      <c r="P161" s="46">
        <v>0.33272837265577737</v>
      </c>
      <c r="Q161" s="46"/>
      <c r="R161" s="46"/>
      <c r="S161" s="46">
        <v>1.4111377502290314</v>
      </c>
      <c r="T161" s="46"/>
      <c r="U161" s="46"/>
      <c r="V161" s="46">
        <v>9.7533179642673318</v>
      </c>
      <c r="W161" s="46">
        <v>0.19281559084841668</v>
      </c>
      <c r="X161" s="46">
        <v>12.083134725705202</v>
      </c>
      <c r="Y161" s="46"/>
      <c r="Z161" s="46"/>
      <c r="AA161" s="46"/>
      <c r="AB161" s="46"/>
      <c r="AC161" s="46"/>
      <c r="AD161" s="46"/>
      <c r="AE161" s="46">
        <v>0.89765869681460542</v>
      </c>
      <c r="AF161" s="46"/>
      <c r="AG161" s="46"/>
      <c r="AH161" s="46"/>
      <c r="AI161" s="46"/>
      <c r="AJ161" s="46"/>
      <c r="AK161" s="46"/>
      <c r="AL161" s="46"/>
      <c r="AM161" s="46"/>
      <c r="AN161" s="46"/>
    </row>
    <row r="162" spans="1:40" x14ac:dyDescent="0.25">
      <c r="A162" s="45">
        <v>1749</v>
      </c>
      <c r="B162" s="46">
        <v>3.5451766431642127</v>
      </c>
      <c r="C162" s="46">
        <v>0.70667972953439451</v>
      </c>
      <c r="D162" s="46">
        <v>0.5219793456788141</v>
      </c>
      <c r="E162" s="46">
        <v>0.45505891674563281</v>
      </c>
      <c r="F162" s="46">
        <v>1.3408214419109077</v>
      </c>
      <c r="G162" s="46">
        <v>0.31318760740728846</v>
      </c>
      <c r="H162" s="46"/>
      <c r="I162" s="46">
        <v>6.8829036844412501</v>
      </c>
      <c r="J162" s="46">
        <v>0</v>
      </c>
      <c r="K162" s="46">
        <v>6.8829036844412501</v>
      </c>
      <c r="L162" s="46">
        <v>2.3162632703210577</v>
      </c>
      <c r="M162" s="46">
        <v>3.2550765837388713</v>
      </c>
      <c r="N162" s="46">
        <v>1.6572844225302348</v>
      </c>
      <c r="O162" s="46">
        <v>0.30515715593530668</v>
      </c>
      <c r="P162" s="46">
        <v>0.27838898436203419</v>
      </c>
      <c r="Q162" s="46"/>
      <c r="R162" s="46"/>
      <c r="S162" s="46">
        <v>1.3408214419109077</v>
      </c>
      <c r="T162" s="46"/>
      <c r="U162" s="46"/>
      <c r="V162" s="46">
        <v>9.152991858798412</v>
      </c>
      <c r="W162" s="46">
        <v>0.19281559084841668</v>
      </c>
      <c r="X162" s="46">
        <v>11.339406156790062</v>
      </c>
      <c r="Y162" s="46"/>
      <c r="Z162" s="46"/>
      <c r="AA162" s="46"/>
      <c r="AB162" s="46"/>
      <c r="AC162" s="46"/>
      <c r="AD162" s="46"/>
      <c r="AE162" s="46">
        <v>0.81583702168188688</v>
      </c>
      <c r="AF162" s="46"/>
      <c r="AG162" s="46"/>
      <c r="AH162" s="46"/>
      <c r="AI162" s="46"/>
      <c r="AJ162" s="46"/>
      <c r="AK162" s="46"/>
      <c r="AL162" s="46"/>
      <c r="AM162" s="46"/>
      <c r="AN162" s="46"/>
    </row>
    <row r="163" spans="1:40" x14ac:dyDescent="0.25">
      <c r="A163" s="45">
        <v>1750</v>
      </c>
      <c r="B163" s="46">
        <v>2.9466403267858388</v>
      </c>
      <c r="C163" s="46">
        <v>0.49788799126286881</v>
      </c>
      <c r="D163" s="46">
        <v>0.60228386039863169</v>
      </c>
      <c r="E163" s="46">
        <v>0.34852159388400816</v>
      </c>
      <c r="F163" s="46">
        <v>1.7516522053506869</v>
      </c>
      <c r="G163" s="46">
        <v>0.3305869189299156</v>
      </c>
      <c r="H163" s="46"/>
      <c r="I163" s="46">
        <v>6.4775728966119495</v>
      </c>
      <c r="J163" s="46">
        <v>0</v>
      </c>
      <c r="K163" s="46">
        <v>6.4775728966119495</v>
      </c>
      <c r="L163" s="46">
        <v>2.0176509323354161</v>
      </c>
      <c r="M163" s="46">
        <v>1.8102645230714871</v>
      </c>
      <c r="N163" s="46">
        <v>1.4720085229858288</v>
      </c>
      <c r="O163" s="46">
        <v>0.30863701823983214</v>
      </c>
      <c r="P163" s="46">
        <v>0.31318760740728846</v>
      </c>
      <c r="Q163" s="46"/>
      <c r="R163" s="46"/>
      <c r="S163" s="46">
        <v>1.7516522053506869</v>
      </c>
      <c r="T163" s="46"/>
      <c r="U163" s="46"/>
      <c r="V163" s="46">
        <v>7.6734008093905386</v>
      </c>
      <c r="W163" s="46">
        <v>0.19281559084841668</v>
      </c>
      <c r="X163" s="46">
        <v>9.5063788675699392</v>
      </c>
      <c r="Y163" s="46"/>
      <c r="Z163" s="46"/>
      <c r="AA163" s="46"/>
      <c r="AB163" s="46"/>
      <c r="AC163" s="46"/>
      <c r="AD163" s="46"/>
      <c r="AE163" s="46">
        <v>0.81556973692432655</v>
      </c>
      <c r="AF163" s="46"/>
      <c r="AG163" s="46"/>
      <c r="AH163" s="46"/>
      <c r="AI163" s="46"/>
      <c r="AJ163" s="46"/>
      <c r="AK163" s="46"/>
      <c r="AL163" s="46"/>
      <c r="AM163" s="46"/>
      <c r="AN163" s="46"/>
    </row>
    <row r="164" spans="1:40" x14ac:dyDescent="0.25">
      <c r="A164" s="45">
        <v>1751</v>
      </c>
      <c r="B164" s="46">
        <v>5.4328681025113896</v>
      </c>
      <c r="C164" s="46">
        <v>0.45773573390296002</v>
      </c>
      <c r="D164" s="46">
        <v>0.66251224643849482</v>
      </c>
      <c r="E164" s="46">
        <v>0.35119841104133542</v>
      </c>
      <c r="F164" s="46">
        <v>1.6350661360604648</v>
      </c>
      <c r="G164" s="46">
        <v>0.66117383785983119</v>
      </c>
      <c r="H164" s="46"/>
      <c r="I164" s="46">
        <v>9.2005544678144755</v>
      </c>
      <c r="J164" s="46">
        <v>0</v>
      </c>
      <c r="K164" s="46">
        <v>9.2005544678144755</v>
      </c>
      <c r="L164" s="46">
        <v>2.1107732830585895</v>
      </c>
      <c r="M164" s="46"/>
      <c r="N164" s="46"/>
      <c r="O164" s="46"/>
      <c r="P164" s="46"/>
      <c r="Q164" s="46"/>
      <c r="R164" s="46"/>
      <c r="S164" s="46">
        <v>1.6350661360604648</v>
      </c>
      <c r="T164" s="46"/>
      <c r="U164" s="46"/>
      <c r="V164" s="46">
        <v>3.7458394191190543</v>
      </c>
      <c r="W164" s="46">
        <v>0.62300522301740635</v>
      </c>
      <c r="X164" s="46">
        <v>9.9360512341846174</v>
      </c>
      <c r="Y164" s="46"/>
      <c r="Z164" s="46"/>
      <c r="AA164" s="46"/>
      <c r="AB164" s="46"/>
      <c r="AC164" s="46"/>
      <c r="AD164" s="46"/>
      <c r="AE164" s="46">
        <v>0.86062371821999406</v>
      </c>
      <c r="AF164" s="46"/>
      <c r="AG164" s="46"/>
      <c r="AH164" s="46"/>
      <c r="AI164" s="46"/>
      <c r="AJ164" s="46"/>
      <c r="AK164" s="46"/>
      <c r="AL164" s="46"/>
      <c r="AM164" s="46"/>
      <c r="AN164" s="46"/>
    </row>
    <row r="165" spans="1:40" x14ac:dyDescent="0.25">
      <c r="A165" s="45">
        <v>1752</v>
      </c>
      <c r="B165" s="46">
        <v>7.2284770516465109</v>
      </c>
      <c r="C165" s="46">
        <v>1.6060902943963511</v>
      </c>
      <c r="D165" s="46">
        <v>0.60228386039863169</v>
      </c>
      <c r="E165" s="46">
        <v>0.41597738624865488</v>
      </c>
      <c r="F165" s="46">
        <v>1.4386545798765693</v>
      </c>
      <c r="G165" s="46">
        <v>0.55677796872406837</v>
      </c>
      <c r="H165" s="46"/>
      <c r="I165" s="46">
        <v>11.848261141290786</v>
      </c>
      <c r="J165" s="46">
        <v>0</v>
      </c>
      <c r="K165" s="46">
        <v>11.848261141290786</v>
      </c>
      <c r="L165" s="46">
        <v>2.2038956337817623</v>
      </c>
      <c r="M165" s="46"/>
      <c r="N165" s="46"/>
      <c r="O165" s="46"/>
      <c r="P165" s="46"/>
      <c r="Q165" s="46"/>
      <c r="R165" s="46"/>
      <c r="S165" s="46">
        <v>1.4386545798765693</v>
      </c>
      <c r="T165" s="46"/>
      <c r="U165" s="46"/>
      <c r="V165" s="46">
        <v>3.6425502136583319</v>
      </c>
      <c r="W165" s="46">
        <v>0.62300522301740635</v>
      </c>
      <c r="X165" s="46">
        <v>9.6620707661064316</v>
      </c>
      <c r="Y165" s="46"/>
      <c r="Z165" s="46"/>
      <c r="AA165" s="46"/>
      <c r="AB165" s="46"/>
      <c r="AC165" s="46"/>
      <c r="AD165" s="46"/>
      <c r="AE165" s="46">
        <v>0.79582270287364176</v>
      </c>
      <c r="AF165" s="46"/>
      <c r="AG165" s="46"/>
      <c r="AH165" s="46"/>
      <c r="AI165" s="46"/>
      <c r="AJ165" s="46"/>
      <c r="AK165" s="46"/>
      <c r="AL165" s="46"/>
      <c r="AM165" s="46"/>
      <c r="AN165" s="46"/>
    </row>
    <row r="166" spans="1:40" x14ac:dyDescent="0.25">
      <c r="A166" s="45">
        <v>1753</v>
      </c>
      <c r="B166" s="46">
        <v>5.570991867829477</v>
      </c>
      <c r="C166" s="46">
        <v>1.284872235517081</v>
      </c>
      <c r="D166" s="46">
        <v>0.63239805341856326</v>
      </c>
      <c r="E166" s="46">
        <v>0.3576227722189208</v>
      </c>
      <c r="F166" s="46">
        <v>1.3372249185559471</v>
      </c>
      <c r="G166" s="46">
        <v>0.62637521481457692</v>
      </c>
      <c r="H166" s="46"/>
      <c r="I166" s="46">
        <v>9.8094850623545664</v>
      </c>
      <c r="J166" s="46">
        <v>0</v>
      </c>
      <c r="K166" s="46">
        <v>9.8094850623545664</v>
      </c>
      <c r="L166" s="46">
        <v>2.2970179845049357</v>
      </c>
      <c r="M166" s="46"/>
      <c r="N166" s="46"/>
      <c r="O166" s="46"/>
      <c r="P166" s="46"/>
      <c r="Q166" s="46"/>
      <c r="R166" s="46"/>
      <c r="S166" s="46">
        <v>1.3372249185559471</v>
      </c>
      <c r="T166" s="46"/>
      <c r="U166" s="46"/>
      <c r="V166" s="46">
        <v>3.6342429030608825</v>
      </c>
      <c r="W166" s="46">
        <v>0.62300522301740635</v>
      </c>
      <c r="X166" s="46">
        <v>9.6400351541970579</v>
      </c>
      <c r="Y166" s="46"/>
      <c r="Z166" s="46"/>
      <c r="AA166" s="46"/>
      <c r="AB166" s="46"/>
      <c r="AC166" s="46"/>
      <c r="AD166" s="46"/>
      <c r="AE166" s="46">
        <v>0.80087198222357725</v>
      </c>
      <c r="AF166" s="46"/>
      <c r="AG166" s="46"/>
      <c r="AH166" s="46"/>
      <c r="AI166" s="46"/>
      <c r="AJ166" s="46"/>
      <c r="AK166" s="46"/>
      <c r="AL166" s="46"/>
      <c r="AM166" s="46"/>
      <c r="AN166" s="46"/>
    </row>
    <row r="167" spans="1:40" x14ac:dyDescent="0.25">
      <c r="A167" s="45">
        <v>1754</v>
      </c>
      <c r="B167" s="46">
        <v>6.6299407352681365</v>
      </c>
      <c r="C167" s="46">
        <v>1.3972985561248255</v>
      </c>
      <c r="D167" s="46">
        <v>0.66037079271263299</v>
      </c>
      <c r="E167" s="46">
        <v>0.36083495280771355</v>
      </c>
      <c r="F167" s="46">
        <v>1.3800479049547163</v>
      </c>
      <c r="G167" s="46">
        <v>0.31249163494638338</v>
      </c>
      <c r="H167" s="46"/>
      <c r="I167" s="46">
        <v>10.740984576814411</v>
      </c>
      <c r="J167" s="46">
        <v>0</v>
      </c>
      <c r="K167" s="46">
        <v>10.740984576814411</v>
      </c>
      <c r="L167" s="46">
        <v>2.390140335228109</v>
      </c>
      <c r="M167" s="46"/>
      <c r="N167" s="46"/>
      <c r="O167" s="46"/>
      <c r="P167" s="46"/>
      <c r="Q167" s="46"/>
      <c r="R167" s="46"/>
      <c r="S167" s="46">
        <v>1.3800479049547163</v>
      </c>
      <c r="T167" s="46"/>
      <c r="U167" s="46"/>
      <c r="V167" s="46">
        <v>3.7701882401828253</v>
      </c>
      <c r="W167" s="46">
        <v>0.62300522301740635</v>
      </c>
      <c r="X167" s="46">
        <v>10.00063786124257</v>
      </c>
      <c r="Y167" s="46"/>
      <c r="Z167" s="46"/>
      <c r="AA167" s="46"/>
      <c r="AB167" s="46"/>
      <c r="AC167" s="46"/>
      <c r="AD167" s="46"/>
      <c r="AE167" s="46">
        <v>0.81180747317277779</v>
      </c>
      <c r="AF167" s="46"/>
      <c r="AG167" s="46"/>
      <c r="AH167" s="46"/>
      <c r="AI167" s="46"/>
      <c r="AJ167" s="46"/>
      <c r="AK167" s="46"/>
      <c r="AL167" s="46"/>
      <c r="AM167" s="46"/>
      <c r="AN167" s="46"/>
    </row>
    <row r="168" spans="1:40" x14ac:dyDescent="0.25">
      <c r="A168" s="45">
        <v>1755</v>
      </c>
      <c r="B168" s="46">
        <v>5.7091156331475625</v>
      </c>
      <c r="C168" s="46">
        <v>1.0680500457735735</v>
      </c>
      <c r="D168" s="46">
        <v>0.70052305007254179</v>
      </c>
      <c r="E168" s="46">
        <v>0.36779467741676442</v>
      </c>
      <c r="F168" s="46">
        <v>1.4527196148271624</v>
      </c>
      <c r="G168" s="46">
        <v>0.35946977605747665</v>
      </c>
      <c r="H168" s="46"/>
      <c r="I168" s="46">
        <v>9.6576727972950813</v>
      </c>
      <c r="J168" s="46">
        <v>0</v>
      </c>
      <c r="K168" s="46">
        <v>9.6576727972950813</v>
      </c>
      <c r="L168" s="46">
        <v>2.4832626859512819</v>
      </c>
      <c r="M168" s="46"/>
      <c r="N168" s="46"/>
      <c r="O168" s="46"/>
      <c r="P168" s="46"/>
      <c r="Q168" s="46"/>
      <c r="R168" s="46"/>
      <c r="S168" s="46">
        <v>1.4527196148271624</v>
      </c>
      <c r="T168" s="46"/>
      <c r="U168" s="46"/>
      <c r="V168" s="46">
        <v>3.935982300778444</v>
      </c>
      <c r="W168" s="46">
        <v>0.62300522301740635</v>
      </c>
      <c r="X168" s="46">
        <v>10.440415998018386</v>
      </c>
      <c r="Y168" s="46"/>
      <c r="Z168" s="46"/>
      <c r="AA168" s="46"/>
      <c r="AB168" s="46"/>
      <c r="AC168" s="46"/>
      <c r="AD168" s="46"/>
      <c r="AE168" s="46">
        <v>0.78779664484451717</v>
      </c>
      <c r="AF168" s="46"/>
      <c r="AG168" s="46"/>
      <c r="AH168" s="46"/>
      <c r="AI168" s="46"/>
      <c r="AJ168" s="46"/>
      <c r="AK168" s="46"/>
      <c r="AL168" s="46"/>
      <c r="AM168" s="46"/>
      <c r="AN168" s="46"/>
    </row>
    <row r="169" spans="1:40" x14ac:dyDescent="0.25">
      <c r="A169" s="45">
        <v>1756</v>
      </c>
      <c r="B169" s="46">
        <v>5.755156888253592</v>
      </c>
      <c r="C169" s="46">
        <v>0.54607070009475933</v>
      </c>
      <c r="D169" s="46">
        <v>0.6871389642859056</v>
      </c>
      <c r="E169" s="46">
        <v>0.3667239505538335</v>
      </c>
      <c r="F169" s="46">
        <v>1.102783324544589</v>
      </c>
      <c r="G169" s="46">
        <v>0.28500072274063248</v>
      </c>
      <c r="H169" s="46"/>
      <c r="I169" s="46">
        <v>8.7428745504733119</v>
      </c>
      <c r="J169" s="46">
        <v>0</v>
      </c>
      <c r="K169" s="46">
        <v>8.7428745504733119</v>
      </c>
      <c r="L169" s="46">
        <v>2.5763850366744552</v>
      </c>
      <c r="M169" s="46"/>
      <c r="N169" s="46"/>
      <c r="O169" s="46"/>
      <c r="P169" s="46"/>
      <c r="Q169" s="46"/>
      <c r="R169" s="46"/>
      <c r="S169" s="46">
        <v>1.102783324544589</v>
      </c>
      <c r="T169" s="46"/>
      <c r="U169" s="46"/>
      <c r="V169" s="46">
        <v>3.6791683612190442</v>
      </c>
      <c r="W169" s="46">
        <v>0.62300522301740635</v>
      </c>
      <c r="X169" s="46">
        <v>9.7592024766669816</v>
      </c>
      <c r="Y169" s="46"/>
      <c r="Z169" s="46"/>
      <c r="AA169" s="46"/>
      <c r="AB169" s="46"/>
      <c r="AC169" s="46"/>
      <c r="AD169" s="46"/>
      <c r="AE169" s="46">
        <v>0.70473629305332286</v>
      </c>
      <c r="AF169" s="46"/>
      <c r="AG169" s="46"/>
      <c r="AH169" s="46"/>
      <c r="AI169" s="46"/>
      <c r="AJ169" s="46"/>
      <c r="AK169" s="46"/>
      <c r="AL169" s="46"/>
      <c r="AM169" s="46"/>
      <c r="AN169" s="46"/>
    </row>
    <row r="170" spans="1:40" x14ac:dyDescent="0.25">
      <c r="A170" s="45">
        <v>1757</v>
      </c>
      <c r="B170" s="46">
        <v>4.6041255106028727</v>
      </c>
      <c r="C170" s="46">
        <v>0.76289288983826675</v>
      </c>
      <c r="D170" s="46">
        <v>0.68740664600163826</v>
      </c>
      <c r="E170" s="46">
        <v>0.40848229820813864</v>
      </c>
      <c r="F170" s="46">
        <v>1.2291505355529746</v>
      </c>
      <c r="G170" s="46">
        <v>0.35946977605747665</v>
      </c>
      <c r="H170" s="46"/>
      <c r="I170" s="46">
        <v>8.0515276562613671</v>
      </c>
      <c r="J170" s="46">
        <v>0</v>
      </c>
      <c r="K170" s="46">
        <v>8.0515276562613671</v>
      </c>
      <c r="L170" s="46">
        <v>2.6695073873976285</v>
      </c>
      <c r="M170" s="46"/>
      <c r="N170" s="46"/>
      <c r="O170" s="46"/>
      <c r="P170" s="46"/>
      <c r="Q170" s="46"/>
      <c r="R170" s="46"/>
      <c r="S170" s="46">
        <v>1.2291505355529746</v>
      </c>
      <c r="T170" s="46"/>
      <c r="U170" s="46"/>
      <c r="V170" s="46">
        <v>3.8986579229506031</v>
      </c>
      <c r="W170" s="46">
        <v>0.62300522301740635</v>
      </c>
      <c r="X170" s="46">
        <v>10.34141097167139</v>
      </c>
      <c r="Y170" s="46"/>
      <c r="Z170" s="46"/>
      <c r="AA170" s="46"/>
      <c r="AB170" s="46"/>
      <c r="AC170" s="46"/>
      <c r="AD170" s="46"/>
      <c r="AE170" s="46">
        <v>0.65536345666638818</v>
      </c>
      <c r="AF170" s="46"/>
      <c r="AG170" s="46"/>
      <c r="AH170" s="46"/>
      <c r="AI170" s="46"/>
      <c r="AJ170" s="46"/>
      <c r="AK170" s="46"/>
      <c r="AL170" s="46"/>
      <c r="AM170" s="46"/>
      <c r="AN170" s="46"/>
    </row>
    <row r="171" spans="1:40" x14ac:dyDescent="0.25">
      <c r="A171" s="45">
        <v>1758</v>
      </c>
      <c r="B171" s="46">
        <v>6.5378582250560786</v>
      </c>
      <c r="C171" s="46">
        <v>1.1483545604933909</v>
      </c>
      <c r="D171" s="46">
        <v>0.82526272960399183</v>
      </c>
      <c r="E171" s="46">
        <v>0.3474508670210773</v>
      </c>
      <c r="F171" s="46">
        <v>1.6885482468546045</v>
      </c>
      <c r="G171" s="46">
        <v>0.39705228894635131</v>
      </c>
      <c r="H171" s="46"/>
      <c r="I171" s="46">
        <v>10.944526917975494</v>
      </c>
      <c r="J171" s="46">
        <v>0</v>
      </c>
      <c r="K171" s="46">
        <v>10.944526917975494</v>
      </c>
      <c r="L171" s="46">
        <v>2.7626297381208014</v>
      </c>
      <c r="M171" s="46"/>
      <c r="N171" s="46"/>
      <c r="O171" s="46"/>
      <c r="P171" s="46"/>
      <c r="Q171" s="46"/>
      <c r="R171" s="46"/>
      <c r="S171" s="46">
        <v>1.6885482468546045</v>
      </c>
      <c r="T171" s="46"/>
      <c r="U171" s="46"/>
      <c r="V171" s="46">
        <v>4.4511779849754056</v>
      </c>
      <c r="W171" s="46">
        <v>0.62300522301740635</v>
      </c>
      <c r="X171" s="46">
        <v>11.807001732495944</v>
      </c>
      <c r="Y171" s="46"/>
      <c r="Z171" s="46"/>
      <c r="AA171" s="46"/>
      <c r="AB171" s="46"/>
      <c r="AC171" s="46"/>
      <c r="AD171" s="46"/>
      <c r="AE171" s="46">
        <v>0.71707307787485952</v>
      </c>
      <c r="AF171" s="46"/>
      <c r="AG171" s="46"/>
      <c r="AH171" s="46"/>
      <c r="AI171" s="46"/>
      <c r="AJ171" s="46"/>
      <c r="AK171" s="46"/>
      <c r="AL171" s="46"/>
      <c r="AM171" s="46"/>
      <c r="AN171" s="46"/>
    </row>
    <row r="172" spans="1:40" x14ac:dyDescent="0.25">
      <c r="A172" s="45">
        <v>1759</v>
      </c>
      <c r="B172" s="46">
        <v>7.3666008169645973</v>
      </c>
      <c r="C172" s="46">
        <v>0.98774553105375595</v>
      </c>
      <c r="D172" s="46">
        <v>0.75405939321908688</v>
      </c>
      <c r="E172" s="46">
        <v>0.37582512888874614</v>
      </c>
      <c r="F172" s="46">
        <v>1.512029905117918</v>
      </c>
      <c r="G172" s="46">
        <v>0.39357242664182585</v>
      </c>
      <c r="H172" s="46"/>
      <c r="I172" s="46">
        <v>11.389833201885931</v>
      </c>
      <c r="J172" s="46">
        <v>0</v>
      </c>
      <c r="K172" s="46">
        <v>11.389833201885931</v>
      </c>
      <c r="L172" s="46">
        <v>2.8557520888439747</v>
      </c>
      <c r="M172" s="46"/>
      <c r="N172" s="46"/>
      <c r="O172" s="46"/>
      <c r="P172" s="46"/>
      <c r="Q172" s="46"/>
      <c r="R172" s="46"/>
      <c r="S172" s="46">
        <v>1.512029905117918</v>
      </c>
      <c r="T172" s="46"/>
      <c r="U172" s="46"/>
      <c r="V172" s="46">
        <v>4.3677819939618931</v>
      </c>
      <c r="W172" s="46">
        <v>0.62300522301740635</v>
      </c>
      <c r="X172" s="46">
        <v>11.585789142547085</v>
      </c>
      <c r="Y172" s="46"/>
      <c r="Z172" s="46"/>
      <c r="AA172" s="46"/>
      <c r="AB172" s="46"/>
      <c r="AC172" s="46"/>
      <c r="AD172" s="46"/>
      <c r="AE172" s="46">
        <v>0.89515922479296506</v>
      </c>
      <c r="AF172" s="46"/>
      <c r="AG172" s="46"/>
      <c r="AH172" s="46"/>
      <c r="AI172" s="46"/>
      <c r="AJ172" s="46"/>
      <c r="AK172" s="46"/>
      <c r="AL172" s="46"/>
      <c r="AM172" s="46"/>
      <c r="AN172" s="46"/>
    </row>
    <row r="173" spans="1:40" x14ac:dyDescent="0.25">
      <c r="A173" s="45">
        <v>1760</v>
      </c>
      <c r="B173" s="46">
        <v>4.0976717044365571</v>
      </c>
      <c r="C173" s="46">
        <v>0.9716846281097925</v>
      </c>
      <c r="D173" s="46">
        <v>0.68472982884431111</v>
      </c>
      <c r="E173" s="46">
        <v>0.37903730947753883</v>
      </c>
      <c r="F173" s="46">
        <v>1.5208853148879222</v>
      </c>
      <c r="G173" s="46">
        <v>0.34555032683937492</v>
      </c>
      <c r="H173" s="46"/>
      <c r="I173" s="46">
        <v>7.999559112595497</v>
      </c>
      <c r="J173" s="46">
        <v>0</v>
      </c>
      <c r="K173" s="46">
        <v>7.999559112595497</v>
      </c>
      <c r="L173" s="46">
        <v>2.948874439567148</v>
      </c>
      <c r="M173" s="46"/>
      <c r="N173" s="46"/>
      <c r="O173" s="46"/>
      <c r="P173" s="46"/>
      <c r="Q173" s="46"/>
      <c r="R173" s="46"/>
      <c r="S173" s="46">
        <v>1.5208853148879222</v>
      </c>
      <c r="T173" s="46"/>
      <c r="U173" s="46"/>
      <c r="V173" s="46">
        <v>4.4697597544550707</v>
      </c>
      <c r="W173" s="46">
        <v>0.62300522301740635</v>
      </c>
      <c r="X173" s="46">
        <v>11.856290928564896</v>
      </c>
      <c r="Y173" s="46"/>
      <c r="Z173" s="46"/>
      <c r="AA173" s="46"/>
      <c r="AB173" s="46"/>
      <c r="AC173" s="46"/>
      <c r="AD173" s="46"/>
      <c r="AE173" s="46">
        <v>1.090873861654718</v>
      </c>
      <c r="AF173" s="46"/>
      <c r="AG173" s="46"/>
      <c r="AH173" s="46"/>
      <c r="AI173" s="46"/>
      <c r="AJ173" s="46"/>
      <c r="AK173" s="46"/>
      <c r="AL173" s="46"/>
      <c r="AM173" s="46"/>
      <c r="AN173" s="46"/>
    </row>
    <row r="174" spans="1:40" x14ac:dyDescent="0.25">
      <c r="A174" s="45">
        <v>1761</v>
      </c>
      <c r="B174" s="46">
        <v>10.175117378432349</v>
      </c>
      <c r="C174" s="46">
        <v>0.94759327369384705</v>
      </c>
      <c r="D174" s="46">
        <v>0.68178532997125108</v>
      </c>
      <c r="E174" s="46">
        <v>0.38171412663486609</v>
      </c>
      <c r="F174" s="46">
        <v>1.4979940087963439</v>
      </c>
      <c r="G174" s="46">
        <v>0.37965297742372411</v>
      </c>
      <c r="H174" s="46"/>
      <c r="I174" s="46">
        <v>14.063857094952382</v>
      </c>
      <c r="J174" s="46">
        <v>0</v>
      </c>
      <c r="K174" s="46">
        <v>14.063857094952382</v>
      </c>
      <c r="L174" s="46">
        <v>3.0419967902903209</v>
      </c>
      <c r="M174" s="46"/>
      <c r="N174" s="46"/>
      <c r="O174" s="46"/>
      <c r="P174" s="46"/>
      <c r="Q174" s="46"/>
      <c r="R174" s="46"/>
      <c r="S174" s="46">
        <v>1.4979940087963439</v>
      </c>
      <c r="T174" s="46"/>
      <c r="U174" s="46"/>
      <c r="V174" s="46">
        <v>4.5399907990866648</v>
      </c>
      <c r="W174" s="46">
        <v>0.62300522301740635</v>
      </c>
      <c r="X174" s="46">
        <v>12.042582752535806</v>
      </c>
      <c r="Y174" s="46">
        <v>4.1261137765592872</v>
      </c>
      <c r="Z174" s="46">
        <v>2.3321033210332103</v>
      </c>
      <c r="AA174" s="46">
        <v>2.8623188405797109</v>
      </c>
      <c r="AB174" s="46">
        <v>0.71073205401563599</v>
      </c>
      <c r="AC174" s="46">
        <v>2.34375</v>
      </c>
      <c r="AD174" s="46">
        <v>0.44523217941112508</v>
      </c>
      <c r="AE174" s="46">
        <v>1.037801375391874</v>
      </c>
      <c r="AF174" s="46">
        <v>0.76023391812865493</v>
      </c>
      <c r="AG174" s="46">
        <v>0</v>
      </c>
      <c r="AH174" s="46">
        <v>14.618285465119499</v>
      </c>
      <c r="AI174" s="46">
        <v>0</v>
      </c>
      <c r="AJ174" s="46">
        <v>14.618285465119499</v>
      </c>
      <c r="AK174" s="46"/>
      <c r="AL174" s="46"/>
      <c r="AM174" s="46"/>
      <c r="AN174" s="46"/>
    </row>
    <row r="175" spans="1:40" x14ac:dyDescent="0.25">
      <c r="A175" s="45">
        <v>1762</v>
      </c>
      <c r="B175" s="46">
        <v>8.7017972150394307</v>
      </c>
      <c r="C175" s="46">
        <v>0.91547146780592004</v>
      </c>
      <c r="D175" s="46">
        <v>0.73826617199085609</v>
      </c>
      <c r="E175" s="46">
        <v>0.45505891674563281</v>
      </c>
      <c r="F175" s="46">
        <v>1.5255039253655724</v>
      </c>
      <c r="G175" s="46">
        <v>0.40644791716856993</v>
      </c>
      <c r="H175" s="46"/>
      <c r="I175" s="46">
        <v>12.742545614115985</v>
      </c>
      <c r="J175" s="46">
        <v>0</v>
      </c>
      <c r="K175" s="46">
        <v>12.742545614115985</v>
      </c>
      <c r="L175" s="46">
        <v>3.1351191410134942</v>
      </c>
      <c r="M175" s="46"/>
      <c r="N175" s="46"/>
      <c r="O175" s="46"/>
      <c r="P175" s="46"/>
      <c r="Q175" s="46"/>
      <c r="R175" s="46"/>
      <c r="S175" s="46">
        <v>1.5255039253655724</v>
      </c>
      <c r="T175" s="46"/>
      <c r="U175" s="46"/>
      <c r="V175" s="46">
        <v>4.6606230663790669</v>
      </c>
      <c r="W175" s="46">
        <v>0.62300522301740635</v>
      </c>
      <c r="X175" s="46">
        <v>12.362566674482744</v>
      </c>
      <c r="Y175" s="46">
        <v>3.6091127098321345</v>
      </c>
      <c r="Z175" s="46">
        <v>2.3321033210332103</v>
      </c>
      <c r="AA175" s="46">
        <v>3.0311750599520382</v>
      </c>
      <c r="AB175" s="46">
        <v>1.598721023181455</v>
      </c>
      <c r="AC175" s="46">
        <v>2.3258587786259541</v>
      </c>
      <c r="AD175" s="46">
        <v>0.46121042498996567</v>
      </c>
      <c r="AE175" s="46">
        <v>0.97840920167657663</v>
      </c>
      <c r="AF175" s="46">
        <v>0.65671270374517854</v>
      </c>
      <c r="AG175" s="46">
        <v>0</v>
      </c>
      <c r="AH175" s="46">
        <v>14.993303223036511</v>
      </c>
      <c r="AI175" s="46">
        <v>0</v>
      </c>
      <c r="AJ175" s="46">
        <v>14.993303223036511</v>
      </c>
      <c r="AK175" s="46"/>
      <c r="AL175" s="46"/>
      <c r="AM175" s="46"/>
      <c r="AN175" s="46"/>
    </row>
    <row r="176" spans="1:40" x14ac:dyDescent="0.25">
      <c r="A176" s="45">
        <v>1763</v>
      </c>
      <c r="B176" s="46">
        <v>7.7809721129188549</v>
      </c>
      <c r="C176" s="46">
        <v>1.0680500457735735</v>
      </c>
      <c r="D176" s="46">
        <v>0.85069249259860058</v>
      </c>
      <c r="E176" s="46">
        <v>0.40152257359908777</v>
      </c>
      <c r="F176" s="46">
        <v>1.8145073496275819</v>
      </c>
      <c r="G176" s="46">
        <v>0.44089855398337169</v>
      </c>
      <c r="H176" s="46"/>
      <c r="I176" s="46">
        <v>12.356643128501071</v>
      </c>
      <c r="J176" s="46">
        <v>0</v>
      </c>
      <c r="K176" s="46">
        <v>12.356643128501071</v>
      </c>
      <c r="L176" s="46">
        <v>3.2282414917366653</v>
      </c>
      <c r="M176" s="46"/>
      <c r="N176" s="46"/>
      <c r="O176" s="46"/>
      <c r="P176" s="46"/>
      <c r="Q176" s="46"/>
      <c r="R176" s="46"/>
      <c r="S176" s="46">
        <v>1.8145073496275819</v>
      </c>
      <c r="T176" s="46"/>
      <c r="U176" s="46"/>
      <c r="V176" s="46">
        <v>5.0427488413642472</v>
      </c>
      <c r="W176" s="46">
        <v>0.62300522301740635</v>
      </c>
      <c r="X176" s="46">
        <v>13.376176937318888</v>
      </c>
      <c r="Y176" s="46">
        <v>4.1040215955577786</v>
      </c>
      <c r="Z176" s="46">
        <v>2.5259792166266988</v>
      </c>
      <c r="AA176" s="46">
        <v>3.0311750599520382</v>
      </c>
      <c r="AB176" s="46">
        <v>1.598721023181455</v>
      </c>
      <c r="AC176" s="46">
        <v>2.3079675572519083</v>
      </c>
      <c r="AD176" s="46">
        <v>0.47718867056880626</v>
      </c>
      <c r="AE176" s="46">
        <v>0.92938794951178849</v>
      </c>
      <c r="AF176" s="46">
        <v>0.55319148936170226</v>
      </c>
      <c r="AG176" s="46">
        <v>0</v>
      </c>
      <c r="AH176" s="46">
        <v>15.527632562012172</v>
      </c>
      <c r="AI176" s="46">
        <v>0</v>
      </c>
      <c r="AJ176" s="46">
        <v>15.527632562012172</v>
      </c>
      <c r="AK176" s="46"/>
      <c r="AL176" s="46"/>
      <c r="AM176" s="46"/>
      <c r="AN176" s="46"/>
    </row>
    <row r="177" spans="1:40" x14ac:dyDescent="0.25">
      <c r="A177" s="45">
        <v>1764</v>
      </c>
      <c r="B177" s="46">
        <v>7.6428483476007694</v>
      </c>
      <c r="C177" s="46">
        <v>1.0038064339977195</v>
      </c>
      <c r="D177" s="46">
        <v>0.82472736617252629</v>
      </c>
      <c r="E177" s="46">
        <v>0.40152257359908777</v>
      </c>
      <c r="F177" s="46">
        <v>1.4417330912932944</v>
      </c>
      <c r="G177" s="46">
        <v>0.50458003415618702</v>
      </c>
      <c r="H177" s="46"/>
      <c r="I177" s="46">
        <v>11.819217846819583</v>
      </c>
      <c r="J177" s="46">
        <v>0</v>
      </c>
      <c r="K177" s="46">
        <v>11.819217846819583</v>
      </c>
      <c r="L177" s="46">
        <v>2.2597690442156657</v>
      </c>
      <c r="M177" s="46"/>
      <c r="N177" s="46"/>
      <c r="O177" s="46"/>
      <c r="P177" s="46"/>
      <c r="Q177" s="46"/>
      <c r="R177" s="46"/>
      <c r="S177" s="46">
        <v>1.4417330912932944</v>
      </c>
      <c r="T177" s="46"/>
      <c r="U177" s="46"/>
      <c r="V177" s="46">
        <v>3.7015021355089601</v>
      </c>
      <c r="W177" s="46">
        <v>0.62300522301740635</v>
      </c>
      <c r="X177" s="46">
        <v>9.8184440780193185</v>
      </c>
      <c r="Y177" s="46">
        <v>4.5989304812834222</v>
      </c>
      <c r="Z177" s="46">
        <v>2.2750179985601151</v>
      </c>
      <c r="AA177" s="46">
        <v>3.2426885582349927</v>
      </c>
      <c r="AB177" s="46">
        <v>1.4513788098693758</v>
      </c>
      <c r="AC177" s="46">
        <v>2.2900763358778629</v>
      </c>
      <c r="AD177" s="46">
        <v>0.49316691614764685</v>
      </c>
      <c r="AE177" s="46">
        <v>0.9473943440965199</v>
      </c>
      <c r="AF177" s="46">
        <v>0.89347079037800692</v>
      </c>
      <c r="AG177" s="46">
        <v>0</v>
      </c>
      <c r="AH177" s="46">
        <v>16.192124234447942</v>
      </c>
      <c r="AI177" s="46">
        <v>0</v>
      </c>
      <c r="AJ177" s="46">
        <v>16.192124234447942</v>
      </c>
      <c r="AK177" s="46"/>
      <c r="AL177" s="46"/>
      <c r="AM177" s="46"/>
      <c r="AN177" s="46"/>
    </row>
    <row r="178" spans="1:40" x14ac:dyDescent="0.25">
      <c r="A178" s="45">
        <v>1765</v>
      </c>
      <c r="B178" s="46">
        <v>8.7478384701454583</v>
      </c>
      <c r="C178" s="46">
        <v>1.0600195943015918</v>
      </c>
      <c r="D178" s="46">
        <v>0.89218315853717312</v>
      </c>
      <c r="E178" s="46">
        <v>0.38813848781245153</v>
      </c>
      <c r="F178" s="46">
        <v>1.664488086888138</v>
      </c>
      <c r="G178" s="46">
        <v>0.57139339040307513</v>
      </c>
      <c r="H178" s="46"/>
      <c r="I178" s="46">
        <v>13.324061188087889</v>
      </c>
      <c r="J178" s="46">
        <v>0</v>
      </c>
      <c r="K178" s="46">
        <v>13.324061188087889</v>
      </c>
      <c r="L178" s="46">
        <v>1.7432504055377995</v>
      </c>
      <c r="M178" s="46"/>
      <c r="N178" s="46"/>
      <c r="O178" s="46"/>
      <c r="P178" s="46"/>
      <c r="Q178" s="46"/>
      <c r="R178" s="46"/>
      <c r="S178" s="46">
        <v>1.664488086888138</v>
      </c>
      <c r="T178" s="46"/>
      <c r="U178" s="46"/>
      <c r="V178" s="46">
        <v>3.4077384924259375</v>
      </c>
      <c r="W178" s="46">
        <v>0.62300522301740635</v>
      </c>
      <c r="X178" s="46">
        <v>9.0392193751354739</v>
      </c>
      <c r="Y178" s="46">
        <v>4.1261137765592872</v>
      </c>
      <c r="Z178" s="46">
        <v>2.4429841515268649</v>
      </c>
      <c r="AA178" s="46">
        <v>2.7454387489139878</v>
      </c>
      <c r="AB178" s="46">
        <v>1.8518518518518516</v>
      </c>
      <c r="AC178" s="46">
        <v>1.7543859649122806</v>
      </c>
      <c r="AD178" s="46">
        <v>0.44799557465174483</v>
      </c>
      <c r="AE178" s="46">
        <v>0.7327691763489429</v>
      </c>
      <c r="AF178" s="46">
        <v>0.60747663551401876</v>
      </c>
      <c r="AG178" s="46">
        <v>0</v>
      </c>
      <c r="AH178" s="46">
        <v>14.709015880278979</v>
      </c>
      <c r="AI178" s="46">
        <v>0</v>
      </c>
      <c r="AJ178" s="46">
        <v>14.709015880278979</v>
      </c>
      <c r="AK178" s="46"/>
      <c r="AL178" s="46"/>
      <c r="AM178" s="46"/>
      <c r="AN178" s="46"/>
    </row>
    <row r="179" spans="1:40" x14ac:dyDescent="0.25">
      <c r="A179" s="45">
        <v>1766</v>
      </c>
      <c r="B179" s="46">
        <v>9.8067873375841188</v>
      </c>
      <c r="C179" s="46">
        <v>1.1242632060774456</v>
      </c>
      <c r="D179" s="46">
        <v>0.90824406148113657</v>
      </c>
      <c r="E179" s="46">
        <v>0.42507856458356763</v>
      </c>
      <c r="F179" s="46">
        <v>1.6771736526335643</v>
      </c>
      <c r="G179" s="46">
        <v>0.54668636804094473</v>
      </c>
      <c r="H179" s="46"/>
      <c r="I179" s="46">
        <v>14.488233190400779</v>
      </c>
      <c r="J179" s="46">
        <v>0</v>
      </c>
      <c r="K179" s="46">
        <v>14.488233190400779</v>
      </c>
      <c r="L179" s="46">
        <v>1.5495559160335994</v>
      </c>
      <c r="M179" s="46"/>
      <c r="N179" s="46"/>
      <c r="O179" s="46"/>
      <c r="P179" s="46"/>
      <c r="Q179" s="46"/>
      <c r="R179" s="46"/>
      <c r="S179" s="46">
        <v>1.6771736526335643</v>
      </c>
      <c r="T179" s="46"/>
      <c r="U179" s="46"/>
      <c r="V179" s="46">
        <v>3.2267295686671638</v>
      </c>
      <c r="W179" s="46">
        <v>0.62300522301740635</v>
      </c>
      <c r="X179" s="46">
        <v>8.5590829520063778</v>
      </c>
      <c r="Y179" s="46">
        <v>4.5954198473282446</v>
      </c>
      <c r="Z179" s="46">
        <v>4.1633728590250332</v>
      </c>
      <c r="AA179" s="46">
        <v>4.3949930458970794</v>
      </c>
      <c r="AB179" s="46">
        <v>2.1321961620469079</v>
      </c>
      <c r="AC179" s="46">
        <v>1.7543859649122806</v>
      </c>
      <c r="AD179" s="46">
        <v>0.58231457332895054</v>
      </c>
      <c r="AE179" s="46">
        <v>0.92624683009298381</v>
      </c>
      <c r="AF179" s="46">
        <v>0.57017543859649134</v>
      </c>
      <c r="AG179" s="46">
        <v>0</v>
      </c>
      <c r="AH179" s="46">
        <v>19.11910472122797</v>
      </c>
      <c r="AI179" s="46">
        <v>0</v>
      </c>
      <c r="AJ179" s="46">
        <v>19.11910472122797</v>
      </c>
      <c r="AK179" s="46"/>
      <c r="AL179" s="46"/>
      <c r="AM179" s="46"/>
      <c r="AN179" s="46"/>
    </row>
    <row r="180" spans="1:40" x14ac:dyDescent="0.25">
      <c r="A180" s="45">
        <v>1767</v>
      </c>
      <c r="B180" s="46">
        <v>8.1493021537670849</v>
      </c>
      <c r="C180" s="46">
        <v>1.4615421679006795</v>
      </c>
      <c r="D180" s="46">
        <v>0.9912253933582813</v>
      </c>
      <c r="E180" s="46">
        <v>0.46148327792321819</v>
      </c>
      <c r="F180" s="46">
        <v>1.4195809335650047</v>
      </c>
      <c r="G180" s="46">
        <v>0.56547762448538208</v>
      </c>
      <c r="H180" s="46"/>
      <c r="I180" s="46">
        <v>13.048611550999651</v>
      </c>
      <c r="J180" s="46">
        <v>0</v>
      </c>
      <c r="K180" s="46">
        <v>13.048611550999651</v>
      </c>
      <c r="L180" s="46">
        <v>1.4849910861988662</v>
      </c>
      <c r="M180" s="46"/>
      <c r="N180" s="46"/>
      <c r="O180" s="46"/>
      <c r="P180" s="46"/>
      <c r="Q180" s="46"/>
      <c r="R180" s="46"/>
      <c r="S180" s="46">
        <v>1.4195809335650047</v>
      </c>
      <c r="T180" s="46"/>
      <c r="U180" s="46"/>
      <c r="V180" s="46">
        <v>2.9045720197638709</v>
      </c>
      <c r="W180" s="46">
        <v>0.62300522301740635</v>
      </c>
      <c r="X180" s="46">
        <v>7.70454180562289</v>
      </c>
      <c r="Y180" s="46">
        <v>3.3333333333333344</v>
      </c>
      <c r="Z180" s="46">
        <v>2.8871630881681134</v>
      </c>
      <c r="AA180" s="46">
        <v>3.1489785749875434</v>
      </c>
      <c r="AB180" s="46">
        <v>1.520912547528517</v>
      </c>
      <c r="AC180" s="46">
        <v>2.1897810218978102</v>
      </c>
      <c r="AD180" s="46">
        <v>0.45613215682780384</v>
      </c>
      <c r="AE180" s="46">
        <v>0.85029398462234274</v>
      </c>
      <c r="AF180" s="46">
        <v>0.58956916099773238</v>
      </c>
      <c r="AG180" s="46">
        <v>0</v>
      </c>
      <c r="AH180" s="46">
        <v>14.976163868363198</v>
      </c>
      <c r="AI180" s="46">
        <v>0</v>
      </c>
      <c r="AJ180" s="46">
        <v>14.976163868363198</v>
      </c>
      <c r="AK180" s="46"/>
      <c r="AL180" s="46"/>
      <c r="AM180" s="46"/>
      <c r="AN180" s="46"/>
    </row>
    <row r="181" spans="1:40" x14ac:dyDescent="0.25">
      <c r="A181" s="45">
        <v>1768</v>
      </c>
      <c r="B181" s="46">
        <v>8.8859622354635448</v>
      </c>
      <c r="C181" s="46">
        <v>1.7988211297239134</v>
      </c>
      <c r="D181" s="46">
        <v>1.0546659599869372</v>
      </c>
      <c r="E181" s="46">
        <v>0.46416009508054545</v>
      </c>
      <c r="F181" s="46">
        <v>1.1408030807483089</v>
      </c>
      <c r="G181" s="46">
        <v>0.58705277077343954</v>
      </c>
      <c r="H181" s="46"/>
      <c r="I181" s="46">
        <v>13.931465271776691</v>
      </c>
      <c r="J181" s="46">
        <v>0</v>
      </c>
      <c r="K181" s="46">
        <v>13.931465271776691</v>
      </c>
      <c r="L181" s="46">
        <v>1.3558614265293996</v>
      </c>
      <c r="M181" s="46"/>
      <c r="N181" s="46"/>
      <c r="O181" s="46"/>
      <c r="P181" s="46"/>
      <c r="Q181" s="46"/>
      <c r="R181" s="46"/>
      <c r="S181" s="46">
        <v>1.1408030807483089</v>
      </c>
      <c r="T181" s="46"/>
      <c r="U181" s="46"/>
      <c r="V181" s="46">
        <v>2.4966645072777087</v>
      </c>
      <c r="W181" s="46">
        <v>0.62300522301740635</v>
      </c>
      <c r="X181" s="46">
        <v>6.6225440237146387</v>
      </c>
      <c r="Y181" s="46">
        <v>2.1994884910485935</v>
      </c>
      <c r="Z181" s="46">
        <v>2.7562145660706503</v>
      </c>
      <c r="AA181" s="46">
        <v>21.569965870307165</v>
      </c>
      <c r="AB181" s="46">
        <v>0.79936051159072752</v>
      </c>
      <c r="AC181" s="46">
        <v>2.6785714285714284</v>
      </c>
      <c r="AD181" s="46">
        <v>0.98069415443251273</v>
      </c>
      <c r="AE181" s="46">
        <v>0.80980176723250852</v>
      </c>
      <c r="AF181" s="46">
        <v>0.40498442367601245</v>
      </c>
      <c r="AG181" s="46">
        <v>0</v>
      </c>
      <c r="AH181" s="46">
        <v>32.199081212929599</v>
      </c>
      <c r="AI181" s="46">
        <v>0</v>
      </c>
      <c r="AJ181" s="46">
        <v>32.199081212929599</v>
      </c>
      <c r="AK181" s="46"/>
      <c r="AL181" s="46"/>
      <c r="AM181" s="46"/>
      <c r="AN181" s="46"/>
    </row>
    <row r="182" spans="1:40" x14ac:dyDescent="0.25">
      <c r="A182" s="45">
        <v>1769</v>
      </c>
      <c r="B182" s="46">
        <v>11.418231266295125</v>
      </c>
      <c r="C182" s="46">
        <v>2.1441305430191284</v>
      </c>
      <c r="D182" s="46">
        <v>1.0854493572962007</v>
      </c>
      <c r="E182" s="46">
        <v>0.41169447879693133</v>
      </c>
      <c r="F182" s="46">
        <v>1.2525830531833568</v>
      </c>
      <c r="G182" s="46">
        <v>0.63368292565408035</v>
      </c>
      <c r="H182" s="46"/>
      <c r="I182" s="46">
        <v>16.945771624244824</v>
      </c>
      <c r="J182" s="46">
        <v>0</v>
      </c>
      <c r="K182" s="46">
        <v>16.945771624244824</v>
      </c>
      <c r="L182" s="46">
        <v>1.5495559160335994</v>
      </c>
      <c r="M182" s="46"/>
      <c r="N182" s="46"/>
      <c r="O182" s="46"/>
      <c r="P182" s="46"/>
      <c r="Q182" s="46"/>
      <c r="R182" s="46"/>
      <c r="S182" s="46">
        <v>1.2525830531833568</v>
      </c>
      <c r="T182" s="46"/>
      <c r="U182" s="46"/>
      <c r="V182" s="46">
        <v>2.8021389692169563</v>
      </c>
      <c r="W182" s="46">
        <v>0.62300522301740635</v>
      </c>
      <c r="X182" s="46">
        <v>7.4328323369486222</v>
      </c>
      <c r="Y182" s="46">
        <v>2.6015557476231632</v>
      </c>
      <c r="Z182" s="46">
        <v>3.2594120680763274</v>
      </c>
      <c r="AA182" s="46">
        <v>2.5494150867285197</v>
      </c>
      <c r="AB182" s="46">
        <v>1.095290251916758</v>
      </c>
      <c r="AC182" s="46">
        <v>1.7543859649122806</v>
      </c>
      <c r="AD182" s="46">
        <v>0.39643147105631193</v>
      </c>
      <c r="AE182" s="46">
        <v>0.81330521605461226</v>
      </c>
      <c r="AF182" s="46">
        <v>0.54621848739495804</v>
      </c>
      <c r="AG182" s="46">
        <v>0</v>
      </c>
      <c r="AH182" s="46">
        <v>13.016014293762931</v>
      </c>
      <c r="AI182" s="46">
        <v>0</v>
      </c>
      <c r="AJ182" s="46">
        <v>13.016014293762931</v>
      </c>
      <c r="AK182" s="46"/>
      <c r="AL182" s="46"/>
      <c r="AM182" s="46"/>
      <c r="AN182" s="46"/>
    </row>
    <row r="183" spans="1:40" x14ac:dyDescent="0.25">
      <c r="A183" s="45">
        <v>1770</v>
      </c>
      <c r="B183" s="46">
        <v>17.587759450502976</v>
      </c>
      <c r="C183" s="46">
        <v>2.10397828565922</v>
      </c>
      <c r="D183" s="46">
        <v>0.84132363254795539</v>
      </c>
      <c r="E183" s="46">
        <v>0.42133102056330946</v>
      </c>
      <c r="F183" s="46">
        <v>1.4692056896584065</v>
      </c>
      <c r="G183" s="46">
        <v>0.68588086022196171</v>
      </c>
      <c r="H183" s="46"/>
      <c r="I183" s="46">
        <v>23.109478939153824</v>
      </c>
      <c r="J183" s="46">
        <v>0</v>
      </c>
      <c r="K183" s="46">
        <v>23.109478939153824</v>
      </c>
      <c r="L183" s="46">
        <v>1.807815235372533</v>
      </c>
      <c r="M183" s="46"/>
      <c r="N183" s="46"/>
      <c r="O183" s="46"/>
      <c r="P183" s="46"/>
      <c r="Q183" s="46"/>
      <c r="R183" s="46"/>
      <c r="S183" s="46">
        <v>1.4692056896584065</v>
      </c>
      <c r="T183" s="46"/>
      <c r="U183" s="46"/>
      <c r="V183" s="46">
        <v>3.2770209250309392</v>
      </c>
      <c r="W183" s="46">
        <v>0.62300522301740635</v>
      </c>
      <c r="X183" s="46">
        <v>8.6924836234063889</v>
      </c>
      <c r="Y183" s="46">
        <v>3.3992094861660078</v>
      </c>
      <c r="Z183" s="46">
        <v>3.2244897959183669</v>
      </c>
      <c r="AA183" s="46">
        <v>3.4106853750674575</v>
      </c>
      <c r="AB183" s="46">
        <v>2.030456852791878</v>
      </c>
      <c r="AC183" s="46">
        <v>1.9867549668874174</v>
      </c>
      <c r="AD183" s="46">
        <v>0.50139103625314774</v>
      </c>
      <c r="AE183" s="46">
        <v>0.88955099468854426</v>
      </c>
      <c r="AF183" s="46">
        <v>1.0196078431372551</v>
      </c>
      <c r="AG183" s="46">
        <v>0</v>
      </c>
      <c r="AH183" s="46">
        <v>16.462146350910078</v>
      </c>
      <c r="AI183" s="46">
        <v>0</v>
      </c>
      <c r="AJ183" s="46">
        <v>16.462146350910078</v>
      </c>
      <c r="AK183" s="46"/>
      <c r="AL183" s="46"/>
      <c r="AM183" s="46"/>
      <c r="AN183" s="46"/>
    </row>
    <row r="184" spans="1:40" x14ac:dyDescent="0.25">
      <c r="A184" s="45">
        <v>1771</v>
      </c>
      <c r="B184" s="46">
        <v>39.779644411608828</v>
      </c>
      <c r="C184" s="46">
        <v>1.7827602267799498</v>
      </c>
      <c r="D184" s="46">
        <v>0.85872294407058236</v>
      </c>
      <c r="E184" s="46">
        <v>1.7131629806894411</v>
      </c>
      <c r="F184" s="46">
        <v>1.4871705922121889</v>
      </c>
      <c r="G184" s="46">
        <v>0.47708912195043607</v>
      </c>
      <c r="H184" s="46"/>
      <c r="I184" s="46">
        <v>46.098550277311425</v>
      </c>
      <c r="J184" s="46">
        <v>0</v>
      </c>
      <c r="K184" s="46">
        <v>46.098550277311425</v>
      </c>
      <c r="L184" s="46">
        <v>2.1306393845461993</v>
      </c>
      <c r="M184" s="46"/>
      <c r="N184" s="46"/>
      <c r="O184" s="46"/>
      <c r="P184" s="46"/>
      <c r="Q184" s="46"/>
      <c r="R184" s="46"/>
      <c r="S184" s="46">
        <v>1.4871705922121889</v>
      </c>
      <c r="T184" s="46"/>
      <c r="U184" s="46"/>
      <c r="V184" s="46">
        <v>3.6178099767583882</v>
      </c>
      <c r="W184" s="46">
        <v>0.62300522301740635</v>
      </c>
      <c r="X184" s="46">
        <v>9.5964458863721269</v>
      </c>
      <c r="Y184" s="46">
        <v>4.1261137765592872</v>
      </c>
      <c r="Z184" s="46">
        <v>3.0634997576345131</v>
      </c>
      <c r="AA184" s="46">
        <v>3.8372799028536742</v>
      </c>
      <c r="AB184" s="46">
        <v>1.598721023181455</v>
      </c>
      <c r="AC184" s="46">
        <v>1.8292682926829267</v>
      </c>
      <c r="AD184" s="46">
        <v>0.50191479097156644</v>
      </c>
      <c r="AE184" s="46">
        <v>0.84191694676352591</v>
      </c>
      <c r="AF184" s="46">
        <v>0.68062827225130895</v>
      </c>
      <c r="AG184" s="46">
        <v>0</v>
      </c>
      <c r="AH184" s="46">
        <v>16.479342762898256</v>
      </c>
      <c r="AI184" s="46">
        <v>0</v>
      </c>
      <c r="AJ184" s="46">
        <v>16.479342762898256</v>
      </c>
      <c r="AK184" s="46"/>
      <c r="AL184" s="46"/>
      <c r="AM184" s="46"/>
      <c r="AN184" s="46"/>
    </row>
    <row r="185" spans="1:40" x14ac:dyDescent="0.25">
      <c r="A185" s="45">
        <v>1772</v>
      </c>
      <c r="B185" s="46">
        <v>10.681571184598665</v>
      </c>
      <c r="C185" s="46">
        <v>0.91547146780592004</v>
      </c>
      <c r="D185" s="46">
        <v>0.79126715170593553</v>
      </c>
      <c r="E185" s="46">
        <v>1.2581040639438084</v>
      </c>
      <c r="F185" s="46">
        <v>1.7513691107199705</v>
      </c>
      <c r="G185" s="46">
        <v>0.51815149714383613</v>
      </c>
      <c r="H185" s="46"/>
      <c r="I185" s="46">
        <v>15.915934475918137</v>
      </c>
      <c r="J185" s="46">
        <v>0</v>
      </c>
      <c r="K185" s="46">
        <v>15.915934475918137</v>
      </c>
      <c r="L185" s="46">
        <v>1.0653196922730996</v>
      </c>
      <c r="M185" s="46"/>
      <c r="N185" s="46"/>
      <c r="O185" s="46"/>
      <c r="P185" s="46"/>
      <c r="Q185" s="46"/>
      <c r="R185" s="46"/>
      <c r="S185" s="46">
        <v>1.7513691107199705</v>
      </c>
      <c r="T185" s="46"/>
      <c r="U185" s="46"/>
      <c r="V185" s="46">
        <v>2.8166888029930703</v>
      </c>
      <c r="W185" s="46">
        <v>0.62300522301740635</v>
      </c>
      <c r="X185" s="46">
        <v>7.471426595183627</v>
      </c>
      <c r="Y185" s="46">
        <v>3.2158119658119668</v>
      </c>
      <c r="Z185" s="46">
        <v>2.250712250712251</v>
      </c>
      <c r="AA185" s="46">
        <v>2.5525040387722133</v>
      </c>
      <c r="AB185" s="46">
        <v>1.524390243902439</v>
      </c>
      <c r="AC185" s="46">
        <v>1.7341040462427748</v>
      </c>
      <c r="AD185" s="46">
        <v>0.4011620309557814</v>
      </c>
      <c r="AE185" s="46">
        <v>0.88517131404160687</v>
      </c>
      <c r="AF185" s="46">
        <v>0.60747663551401876</v>
      </c>
      <c r="AG185" s="46">
        <v>0</v>
      </c>
      <c r="AH185" s="46">
        <v>13.171332525953053</v>
      </c>
      <c r="AI185" s="46">
        <v>0</v>
      </c>
      <c r="AJ185" s="46">
        <v>13.171332525953053</v>
      </c>
      <c r="AK185" s="46"/>
      <c r="AL185" s="46"/>
      <c r="AM185" s="46"/>
      <c r="AN185" s="46"/>
    </row>
    <row r="186" spans="1:40" x14ac:dyDescent="0.25">
      <c r="A186" s="45">
        <v>1773</v>
      </c>
      <c r="B186" s="46">
        <v>9.5765810620539753</v>
      </c>
      <c r="C186" s="46">
        <v>0.64243611775854048</v>
      </c>
      <c r="D186" s="46">
        <v>0.82526272960399183</v>
      </c>
      <c r="E186" s="46">
        <v>0.80304514719817555</v>
      </c>
      <c r="F186" s="46">
        <v>1.6471423308109892</v>
      </c>
      <c r="G186" s="46">
        <v>0.32710705662539019</v>
      </c>
      <c r="H186" s="46"/>
      <c r="I186" s="46">
        <v>13.821574444051064</v>
      </c>
      <c r="J186" s="46">
        <v>0</v>
      </c>
      <c r="K186" s="46">
        <v>13.821574444051064</v>
      </c>
      <c r="L186" s="46">
        <v>6.4564829834733306</v>
      </c>
      <c r="M186" s="46"/>
      <c r="N186" s="46"/>
      <c r="O186" s="46"/>
      <c r="P186" s="46"/>
      <c r="Q186" s="46"/>
      <c r="R186" s="46"/>
      <c r="S186" s="46">
        <v>1.6471423308109892</v>
      </c>
      <c r="T186" s="46"/>
      <c r="U186" s="46"/>
      <c r="V186" s="46">
        <v>8.1036253142843204</v>
      </c>
      <c r="W186" s="46">
        <v>0.62300522301740635</v>
      </c>
      <c r="X186" s="46">
        <v>21.495325158466255</v>
      </c>
      <c r="Y186" s="46">
        <v>5</v>
      </c>
      <c r="Z186" s="46">
        <v>2.4012158054711246</v>
      </c>
      <c r="AA186" s="46">
        <v>3.4649122807017547</v>
      </c>
      <c r="AB186" s="46">
        <v>1.7969451931716083</v>
      </c>
      <c r="AC186" s="46">
        <v>1.6483516483516483</v>
      </c>
      <c r="AD186" s="46">
        <v>0.49734588553882109</v>
      </c>
      <c r="AE186" s="46">
        <v>0.98337122769932539</v>
      </c>
      <c r="AF186" s="46">
        <v>0.53719008264462809</v>
      </c>
      <c r="AG186" s="46">
        <v>0</v>
      </c>
      <c r="AH186" s="46">
        <v>16.329332123578912</v>
      </c>
      <c r="AI186" s="46">
        <v>0</v>
      </c>
      <c r="AJ186" s="46">
        <v>16.329332123578912</v>
      </c>
      <c r="AK186" s="46"/>
      <c r="AL186" s="46"/>
      <c r="AM186" s="46"/>
      <c r="AN186" s="46"/>
    </row>
    <row r="187" spans="1:40" x14ac:dyDescent="0.25">
      <c r="A187" s="45">
        <v>1774</v>
      </c>
      <c r="B187" s="46">
        <v>7.8270133680248843</v>
      </c>
      <c r="C187" s="46">
        <v>0.58622295745466813</v>
      </c>
      <c r="D187" s="46">
        <v>0.91761292153178187</v>
      </c>
      <c r="E187" s="46">
        <v>0.80304514719817555</v>
      </c>
      <c r="F187" s="46">
        <v>1.6010762033794321</v>
      </c>
      <c r="G187" s="46">
        <v>0.44959820974468517</v>
      </c>
      <c r="H187" s="46"/>
      <c r="I187" s="46">
        <v>12.184568807333628</v>
      </c>
      <c r="J187" s="46">
        <v>0</v>
      </c>
      <c r="K187" s="46">
        <v>12.184568807333628</v>
      </c>
      <c r="L187" s="46">
        <v>3.4219359812408658</v>
      </c>
      <c r="M187" s="46"/>
      <c r="N187" s="46"/>
      <c r="O187" s="46"/>
      <c r="P187" s="46"/>
      <c r="Q187" s="46"/>
      <c r="R187" s="46"/>
      <c r="S187" s="46">
        <v>1.6010762033794321</v>
      </c>
      <c r="T187" s="46"/>
      <c r="U187" s="46"/>
      <c r="V187" s="46">
        <v>5.0230121846202982</v>
      </c>
      <c r="W187" s="46">
        <v>0.62300522301740635</v>
      </c>
      <c r="X187" s="46">
        <v>13.323824337365336</v>
      </c>
      <c r="Y187" s="46">
        <v>3.6091127098321345</v>
      </c>
      <c r="Z187" s="46">
        <v>3.4162162162162168</v>
      </c>
      <c r="AA187" s="46">
        <v>3.7889688249400484</v>
      </c>
      <c r="AB187" s="46">
        <v>1.8264840182648403</v>
      </c>
      <c r="AC187" s="46">
        <v>1.8633540372670807</v>
      </c>
      <c r="AD187" s="46">
        <v>0.50304411302867047</v>
      </c>
      <c r="AE187" s="46">
        <v>0.96416844165699389</v>
      </c>
      <c r="AF187" s="46">
        <v>0.54507337526205457</v>
      </c>
      <c r="AG187" s="46">
        <v>0</v>
      </c>
      <c r="AH187" s="46">
        <v>16.51642173646804</v>
      </c>
      <c r="AI187" s="46">
        <v>0</v>
      </c>
      <c r="AJ187" s="46">
        <v>16.51642173646804</v>
      </c>
      <c r="AK187" s="46"/>
      <c r="AL187" s="46"/>
      <c r="AM187" s="46"/>
      <c r="AN187" s="46"/>
    </row>
    <row r="188" spans="1:40" x14ac:dyDescent="0.25">
      <c r="A188" s="45">
        <v>1775</v>
      </c>
      <c r="B188" s="46">
        <v>9.8988698477961758</v>
      </c>
      <c r="C188" s="46">
        <v>0.56213160303872278</v>
      </c>
      <c r="D188" s="46">
        <v>0.77172638645744662</v>
      </c>
      <c r="E188" s="46">
        <v>0.48182708831890531</v>
      </c>
      <c r="F188" s="46">
        <v>1.6707067800112163</v>
      </c>
      <c r="G188" s="46">
        <v>0.46978141111093269</v>
      </c>
      <c r="H188" s="46"/>
      <c r="I188" s="46">
        <v>13.855043116733398</v>
      </c>
      <c r="J188" s="46">
        <v>0</v>
      </c>
      <c r="K188" s="46">
        <v>13.855043116733398</v>
      </c>
      <c r="L188" s="46">
        <v>2.5825931933893327</v>
      </c>
      <c r="M188" s="46"/>
      <c r="N188" s="46"/>
      <c r="O188" s="46"/>
      <c r="P188" s="46"/>
      <c r="Q188" s="46"/>
      <c r="R188" s="46"/>
      <c r="S188" s="46">
        <v>1.6707067800112163</v>
      </c>
      <c r="T188" s="46"/>
      <c r="U188" s="46"/>
      <c r="V188" s="46">
        <v>4.2532999734005488</v>
      </c>
      <c r="W188" s="46">
        <v>0.62300522301740635</v>
      </c>
      <c r="X188" s="46">
        <v>11.282119098421699</v>
      </c>
      <c r="Y188" s="46">
        <v>3.6091127098321345</v>
      </c>
      <c r="Z188" s="46">
        <v>2.3546944858420269</v>
      </c>
      <c r="AA188" s="46">
        <v>2.9574169396350025</v>
      </c>
      <c r="AB188" s="46">
        <v>1.598721023181455</v>
      </c>
      <c r="AC188" s="46">
        <v>1.8292682926829267</v>
      </c>
      <c r="AD188" s="46">
        <v>0.43319757426616012</v>
      </c>
      <c r="AE188" s="46">
        <v>0.893374440982042</v>
      </c>
      <c r="AF188" s="46">
        <v>0.54736842105263162</v>
      </c>
      <c r="AG188" s="46">
        <v>0</v>
      </c>
      <c r="AH188" s="46">
        <v>14.223153887474377</v>
      </c>
      <c r="AI188" s="46">
        <v>0</v>
      </c>
      <c r="AJ188" s="46">
        <v>14.223153887474377</v>
      </c>
      <c r="AK188" s="46"/>
      <c r="AL188" s="46"/>
      <c r="AM188" s="46"/>
      <c r="AN188" s="46"/>
    </row>
    <row r="189" spans="1:40" x14ac:dyDescent="0.25">
      <c r="A189" s="45">
        <v>1776</v>
      </c>
      <c r="B189" s="46">
        <v>24.539988971513313</v>
      </c>
      <c r="C189" s="46">
        <v>0.76289288983826675</v>
      </c>
      <c r="D189" s="46">
        <v>0.7240790410570217</v>
      </c>
      <c r="E189" s="46">
        <v>0.54874751725208659</v>
      </c>
      <c r="F189" s="46">
        <v>1.7260110253008973</v>
      </c>
      <c r="G189" s="46">
        <v>0.36016574851838173</v>
      </c>
      <c r="H189" s="46"/>
      <c r="I189" s="46">
        <v>28.661885193479964</v>
      </c>
      <c r="J189" s="46">
        <v>0</v>
      </c>
      <c r="K189" s="46">
        <v>28.661885193479964</v>
      </c>
      <c r="L189" s="46">
        <v>1.6141207458683327</v>
      </c>
      <c r="M189" s="46"/>
      <c r="N189" s="46"/>
      <c r="O189" s="46"/>
      <c r="P189" s="46"/>
      <c r="Q189" s="46"/>
      <c r="R189" s="46"/>
      <c r="S189" s="46">
        <v>1.7260110253008973</v>
      </c>
      <c r="T189" s="46"/>
      <c r="U189" s="46"/>
      <c r="V189" s="46">
        <v>3.3401317711692302</v>
      </c>
      <c r="W189" s="46">
        <v>0.62300522301740635</v>
      </c>
      <c r="X189" s="46">
        <v>8.8598887175655712</v>
      </c>
      <c r="Y189" s="46">
        <v>3.493905977945444</v>
      </c>
      <c r="Z189" s="46">
        <v>2.5483870967741935</v>
      </c>
      <c r="AA189" s="46">
        <v>2.5816993464052289</v>
      </c>
      <c r="AB189" s="46">
        <v>1.4598540145985404</v>
      </c>
      <c r="AC189" s="46">
        <v>1.7543859649122806</v>
      </c>
      <c r="AD189" s="46">
        <v>0.41567425899077931</v>
      </c>
      <c r="AE189" s="46">
        <v>0.7777913660266601</v>
      </c>
      <c r="AF189" s="46">
        <v>0.61611374407582953</v>
      </c>
      <c r="AG189" s="46">
        <v>0</v>
      </c>
      <c r="AH189" s="46">
        <v>13.647811769728957</v>
      </c>
      <c r="AI189" s="46">
        <v>0</v>
      </c>
      <c r="AJ189" s="46">
        <v>13.647811769728957</v>
      </c>
      <c r="AK189" s="46"/>
      <c r="AL189" s="46"/>
      <c r="AM189" s="46"/>
      <c r="AN189" s="46"/>
    </row>
    <row r="190" spans="1:40" x14ac:dyDescent="0.25">
      <c r="A190" s="45">
        <v>1777</v>
      </c>
      <c r="B190" s="46">
        <v>10.681571184598665</v>
      </c>
      <c r="C190" s="46">
        <v>0.76289288983826675</v>
      </c>
      <c r="D190" s="46">
        <v>0.71819004331090164</v>
      </c>
      <c r="E190" s="46">
        <v>0.43043219889822204</v>
      </c>
      <c r="F190" s="46">
        <v>1.705060369718707</v>
      </c>
      <c r="G190" s="46">
        <v>0.41862743523440898</v>
      </c>
      <c r="H190" s="46"/>
      <c r="I190" s="46">
        <v>14.716774121599171</v>
      </c>
      <c r="J190" s="46">
        <v>0</v>
      </c>
      <c r="K190" s="46">
        <v>14.716774121599171</v>
      </c>
      <c r="L190" s="46">
        <v>1.0976021071904662</v>
      </c>
      <c r="M190" s="46"/>
      <c r="N190" s="46"/>
      <c r="O190" s="46"/>
      <c r="P190" s="46"/>
      <c r="Q190" s="46"/>
      <c r="R190" s="46"/>
      <c r="S190" s="46">
        <v>1.705060369718707</v>
      </c>
      <c r="T190" s="46"/>
      <c r="U190" s="46"/>
      <c r="V190" s="46">
        <v>2.8026624769091733</v>
      </c>
      <c r="W190" s="46">
        <v>0.62300522301740635</v>
      </c>
      <c r="X190" s="46">
        <v>7.434220970755189</v>
      </c>
      <c r="Y190" s="46">
        <v>3.1207879730430279</v>
      </c>
      <c r="Z190" s="46">
        <v>2.9124423963133643</v>
      </c>
      <c r="AA190" s="46">
        <v>3.1102362204724407</v>
      </c>
      <c r="AB190" s="46">
        <v>1.5048908954100828</v>
      </c>
      <c r="AC190" s="46">
        <v>1.5151515151515151</v>
      </c>
      <c r="AD190" s="46">
        <v>0.42276746445582375</v>
      </c>
      <c r="AE190" s="46">
        <v>0.67390109890109895</v>
      </c>
      <c r="AF190" s="46">
        <v>0.62052505966587113</v>
      </c>
      <c r="AG190" s="46">
        <v>0</v>
      </c>
      <c r="AH190" s="46">
        <v>13.880702623413226</v>
      </c>
      <c r="AI190" s="46">
        <v>0</v>
      </c>
      <c r="AJ190" s="46">
        <v>13.880702623413226</v>
      </c>
      <c r="AK190" s="46"/>
      <c r="AL190" s="46"/>
      <c r="AM190" s="46"/>
      <c r="AN190" s="46"/>
    </row>
    <row r="191" spans="1:40" x14ac:dyDescent="0.25">
      <c r="A191" s="45">
        <v>1778</v>
      </c>
      <c r="B191" s="46">
        <v>9.4844985518419183</v>
      </c>
      <c r="C191" s="46">
        <v>0.76289288983826675</v>
      </c>
      <c r="D191" s="46">
        <v>0.63949161888548045</v>
      </c>
      <c r="E191" s="46">
        <v>0.46255400478614916</v>
      </c>
      <c r="F191" s="46">
        <v>1.5376313345467107</v>
      </c>
      <c r="G191" s="46">
        <v>0.50701593776935483</v>
      </c>
      <c r="H191" s="46"/>
      <c r="I191" s="46">
        <v>13.394084337667881</v>
      </c>
      <c r="J191" s="46">
        <v>0</v>
      </c>
      <c r="K191" s="46">
        <v>13.394084337667881</v>
      </c>
      <c r="L191" s="46">
        <v>1.6141207458683327</v>
      </c>
      <c r="M191" s="46"/>
      <c r="N191" s="46"/>
      <c r="O191" s="46"/>
      <c r="P191" s="46"/>
      <c r="Q191" s="46"/>
      <c r="R191" s="46"/>
      <c r="S191" s="46">
        <v>1.5376313345467107</v>
      </c>
      <c r="T191" s="46"/>
      <c r="U191" s="46"/>
      <c r="V191" s="46">
        <v>3.1517520804150436</v>
      </c>
      <c r="W191" s="46">
        <v>0.62300522301740635</v>
      </c>
      <c r="X191" s="46">
        <v>8.3602009174799896</v>
      </c>
      <c r="Y191" s="46">
        <v>2.6755555555555559</v>
      </c>
      <c r="Z191" s="46">
        <v>2.6973965002134017</v>
      </c>
      <c r="AA191" s="46">
        <v>2.8138913624220838</v>
      </c>
      <c r="AB191" s="46">
        <v>1.3736263736263734</v>
      </c>
      <c r="AC191" s="46">
        <v>1.5706806282722514</v>
      </c>
      <c r="AD191" s="46">
        <v>0.39466079848483032</v>
      </c>
      <c r="AE191" s="46">
        <v>0.83436552342715575</v>
      </c>
      <c r="AF191" s="46">
        <v>0.5977011494252874</v>
      </c>
      <c r="AG191" s="46">
        <v>0</v>
      </c>
      <c r="AH191" s="46">
        <v>12.957877891426939</v>
      </c>
      <c r="AI191" s="46">
        <v>0</v>
      </c>
      <c r="AJ191" s="46">
        <v>12.957877891426939</v>
      </c>
      <c r="AK191" s="46"/>
      <c r="AL191" s="46"/>
      <c r="AM191" s="46"/>
      <c r="AN191" s="46"/>
    </row>
    <row r="192" spans="1:40" x14ac:dyDescent="0.25">
      <c r="A192" s="45">
        <v>1779</v>
      </c>
      <c r="B192" s="46">
        <v>10.681571184598665</v>
      </c>
      <c r="C192" s="46">
        <v>0.76289288983826675</v>
      </c>
      <c r="D192" s="46">
        <v>0.74174603429538144</v>
      </c>
      <c r="E192" s="46">
        <v>0.44113946752753108</v>
      </c>
      <c r="F192" s="46">
        <v>1.5396276321412259</v>
      </c>
      <c r="G192" s="46">
        <v>0.46978141111093269</v>
      </c>
      <c r="H192" s="46"/>
      <c r="I192" s="46">
        <v>14.636758619512003</v>
      </c>
      <c r="J192" s="46">
        <v>0</v>
      </c>
      <c r="K192" s="46">
        <v>14.636758619512003</v>
      </c>
      <c r="L192" s="46">
        <v>2.1306393845461993</v>
      </c>
      <c r="M192" s="46"/>
      <c r="N192" s="46"/>
      <c r="O192" s="46"/>
      <c r="P192" s="46"/>
      <c r="Q192" s="46"/>
      <c r="R192" s="46"/>
      <c r="S192" s="46">
        <v>1.5396276321412259</v>
      </c>
      <c r="T192" s="46"/>
      <c r="U192" s="46"/>
      <c r="V192" s="46">
        <v>3.6702670166874252</v>
      </c>
      <c r="W192" s="46">
        <v>0.62300522301740635</v>
      </c>
      <c r="X192" s="46">
        <v>9.7355911560994546</v>
      </c>
      <c r="Y192" s="46">
        <v>2.6253815961622333</v>
      </c>
      <c r="Z192" s="46">
        <v>3.2261357835630431</v>
      </c>
      <c r="AA192" s="46">
        <v>3.1822759315206448</v>
      </c>
      <c r="AB192" s="46">
        <v>1.448225923244026</v>
      </c>
      <c r="AC192" s="46">
        <v>1.7142857142857142</v>
      </c>
      <c r="AD192" s="46">
        <v>0.42177694555052203</v>
      </c>
      <c r="AE192" s="46">
        <v>0.71929357134701011</v>
      </c>
      <c r="AF192" s="46">
        <v>0.51080550098231836</v>
      </c>
      <c r="AG192" s="46">
        <v>0</v>
      </c>
      <c r="AH192" s="46">
        <v>13.848180966655512</v>
      </c>
      <c r="AI192" s="46">
        <v>0</v>
      </c>
      <c r="AJ192" s="46">
        <v>13.848180966655512</v>
      </c>
      <c r="AK192" s="46"/>
      <c r="AL192" s="46"/>
      <c r="AM192" s="46"/>
      <c r="AN192" s="46"/>
    </row>
    <row r="193" spans="1:40" x14ac:dyDescent="0.25">
      <c r="A193" s="45">
        <v>1780</v>
      </c>
      <c r="B193" s="46">
        <v>10.635529929492636</v>
      </c>
      <c r="C193" s="46">
        <v>0.71471018100637629</v>
      </c>
      <c r="D193" s="46">
        <v>0.96044199604901781</v>
      </c>
      <c r="E193" s="46">
        <v>0.38813848781245153</v>
      </c>
      <c r="F193" s="46">
        <v>1.4902401847932436</v>
      </c>
      <c r="G193" s="46">
        <v>0.61837153151416846</v>
      </c>
      <c r="H193" s="46"/>
      <c r="I193" s="46">
        <v>14.807432310667892</v>
      </c>
      <c r="J193" s="46">
        <v>0</v>
      </c>
      <c r="K193" s="46">
        <v>14.807432310667892</v>
      </c>
      <c r="L193" s="46">
        <v>2.9054173425629992</v>
      </c>
      <c r="M193" s="46"/>
      <c r="N193" s="46"/>
      <c r="O193" s="46"/>
      <c r="P193" s="46"/>
      <c r="Q193" s="46"/>
      <c r="R193" s="46"/>
      <c r="S193" s="46">
        <v>1.4902401847932436</v>
      </c>
      <c r="T193" s="46"/>
      <c r="U193" s="46"/>
      <c r="V193" s="46">
        <v>4.395657527356243</v>
      </c>
      <c r="W193" s="46">
        <v>0.62300522301740635</v>
      </c>
      <c r="X193" s="46">
        <v>11.65973057382489</v>
      </c>
      <c r="Y193" s="46">
        <v>2.7948003714020437</v>
      </c>
      <c r="Z193" s="46">
        <v>2.6813746287653797</v>
      </c>
      <c r="AA193" s="46">
        <v>2.8714220808723305</v>
      </c>
      <c r="AB193" s="46">
        <v>0.91199270405836752</v>
      </c>
      <c r="AC193" s="46">
        <v>1.7543859649122806</v>
      </c>
      <c r="AD193" s="46">
        <v>0.39182598798506574</v>
      </c>
      <c r="AE193" s="46">
        <v>0.9521783526208305</v>
      </c>
      <c r="AF193" s="46">
        <v>0.50682261208577006</v>
      </c>
      <c r="AG193" s="46">
        <v>0</v>
      </c>
      <c r="AH193" s="46">
        <v>12.864802702702066</v>
      </c>
      <c r="AI193" s="46">
        <v>0</v>
      </c>
      <c r="AJ193" s="46">
        <v>12.864802702702066</v>
      </c>
      <c r="AK193" s="46"/>
      <c r="AL193" s="46"/>
      <c r="AM193" s="46"/>
      <c r="AN193" s="46"/>
    </row>
    <row r="194" spans="1:40" x14ac:dyDescent="0.25">
      <c r="A194" s="45">
        <v>1781</v>
      </c>
      <c r="B194" s="46">
        <v>8.4255496844032578</v>
      </c>
      <c r="C194" s="46">
        <v>0.58622295745466813</v>
      </c>
      <c r="D194" s="46">
        <v>0.93688600506453801</v>
      </c>
      <c r="E194" s="46">
        <v>0.38813848781245153</v>
      </c>
      <c r="F194" s="46">
        <v>1.5432642671508421</v>
      </c>
      <c r="G194" s="46">
        <v>0.48718072263355983</v>
      </c>
      <c r="H194" s="46"/>
      <c r="I194" s="46">
        <v>12.367242124519318</v>
      </c>
      <c r="J194" s="46">
        <v>0</v>
      </c>
      <c r="K194" s="46">
        <v>12.367242124519318</v>
      </c>
      <c r="L194" s="46">
        <v>3.5510656409103327</v>
      </c>
      <c r="M194" s="46"/>
      <c r="N194" s="46"/>
      <c r="O194" s="46"/>
      <c r="P194" s="46"/>
      <c r="Q194" s="46"/>
      <c r="R194" s="46"/>
      <c r="S194" s="46">
        <v>1.5432642671508421</v>
      </c>
      <c r="T194" s="46"/>
      <c r="U194" s="46"/>
      <c r="V194" s="46">
        <v>5.0943299080611748</v>
      </c>
      <c r="W194" s="46">
        <v>0.62300522301740635</v>
      </c>
      <c r="X194" s="46">
        <v>13.512998638430439</v>
      </c>
      <c r="Y194" s="46">
        <v>2.6253815961622333</v>
      </c>
      <c r="Z194" s="46">
        <v>2.1845834773591428</v>
      </c>
      <c r="AA194" s="46">
        <v>2.5259792166266988</v>
      </c>
      <c r="AB194" s="46">
        <v>0.91365920511649157</v>
      </c>
      <c r="AC194" s="46">
        <v>1.6759776536312847</v>
      </c>
      <c r="AD194" s="46">
        <v>0.37203410010259264</v>
      </c>
      <c r="AE194" s="46">
        <v>0.84402900169385098</v>
      </c>
      <c r="AF194" s="46">
        <v>0.4642857142857143</v>
      </c>
      <c r="AG194" s="46">
        <v>0</v>
      </c>
      <c r="AH194" s="46">
        <v>11.605929964978008</v>
      </c>
      <c r="AI194" s="46">
        <v>0</v>
      </c>
      <c r="AJ194" s="46">
        <v>11.605929964978008</v>
      </c>
      <c r="AK194" s="46"/>
      <c r="AL194" s="46"/>
      <c r="AM194" s="46"/>
      <c r="AN194" s="46"/>
    </row>
    <row r="195" spans="1:40" x14ac:dyDescent="0.25">
      <c r="A195" s="45">
        <v>1782</v>
      </c>
      <c r="B195" s="46">
        <v>5.4328681025113896</v>
      </c>
      <c r="C195" s="46">
        <v>0.61834476334259525</v>
      </c>
      <c r="D195" s="46">
        <v>0.87638993730894232</v>
      </c>
      <c r="E195" s="46">
        <v>0.38813848781245153</v>
      </c>
      <c r="F195" s="46">
        <v>1.7845872703913745</v>
      </c>
      <c r="G195" s="46">
        <v>0.54773032673230226</v>
      </c>
      <c r="H195" s="46"/>
      <c r="I195" s="46">
        <v>9.6480588880990563</v>
      </c>
      <c r="J195" s="46">
        <v>0</v>
      </c>
      <c r="K195" s="46">
        <v>9.6480588880990563</v>
      </c>
      <c r="L195" s="46">
        <v>5.8753995149607317</v>
      </c>
      <c r="M195" s="46"/>
      <c r="N195" s="46"/>
      <c r="O195" s="46"/>
      <c r="P195" s="46"/>
      <c r="Q195" s="46"/>
      <c r="R195" s="46"/>
      <c r="S195" s="46">
        <v>1.7845872703913745</v>
      </c>
      <c r="T195" s="46"/>
      <c r="U195" s="46"/>
      <c r="V195" s="46">
        <v>7.659986785352106</v>
      </c>
      <c r="W195" s="46">
        <v>0.62300522301740635</v>
      </c>
      <c r="X195" s="46">
        <v>20.318548831528712</v>
      </c>
      <c r="Y195" s="46">
        <v>2.3153846153846156</v>
      </c>
      <c r="Z195" s="46">
        <v>2.094102054340623</v>
      </c>
      <c r="AA195" s="46">
        <v>2.2791200865488639</v>
      </c>
      <c r="AB195" s="46">
        <v>1.2277470841006752</v>
      </c>
      <c r="AC195" s="46">
        <v>1.910828025477707</v>
      </c>
      <c r="AD195" s="46">
        <v>0.35224221222011953</v>
      </c>
      <c r="AE195" s="46">
        <v>0.84179347706401808</v>
      </c>
      <c r="AF195" s="46">
        <v>0.54393305439330553</v>
      </c>
      <c r="AG195" s="46">
        <v>0</v>
      </c>
      <c r="AH195" s="46">
        <v>11.565150609529926</v>
      </c>
      <c r="AI195" s="46">
        <v>0</v>
      </c>
      <c r="AJ195" s="46">
        <v>11.565150609529926</v>
      </c>
      <c r="AK195" s="46"/>
      <c r="AL195" s="46"/>
      <c r="AM195" s="46"/>
      <c r="AN195" s="46"/>
    </row>
    <row r="196" spans="1:40" x14ac:dyDescent="0.25">
      <c r="A196" s="45">
        <v>1783</v>
      </c>
      <c r="B196" s="46">
        <v>7.4586833271766553</v>
      </c>
      <c r="C196" s="46">
        <v>0.65046656923052226</v>
      </c>
      <c r="D196" s="46">
        <v>0.90503188089234388</v>
      </c>
      <c r="E196" s="46">
        <v>0.38813848781245153</v>
      </c>
      <c r="F196" s="46">
        <v>1.8445822625638644</v>
      </c>
      <c r="G196" s="46">
        <v>0.68692481891331936</v>
      </c>
      <c r="H196" s="46"/>
      <c r="I196" s="46">
        <v>11.933827346589156</v>
      </c>
      <c r="J196" s="46">
        <v>0</v>
      </c>
      <c r="K196" s="46">
        <v>11.933827346589156</v>
      </c>
      <c r="L196" s="46">
        <v>10.782326582400461</v>
      </c>
      <c r="M196" s="46"/>
      <c r="N196" s="46"/>
      <c r="O196" s="46"/>
      <c r="P196" s="46"/>
      <c r="Q196" s="46"/>
      <c r="R196" s="46"/>
      <c r="S196" s="46">
        <v>1.8445822625638644</v>
      </c>
      <c r="T196" s="46"/>
      <c r="U196" s="46"/>
      <c r="V196" s="46">
        <v>12.626908844964326</v>
      </c>
      <c r="W196" s="46">
        <v>0.62300522301740635</v>
      </c>
      <c r="X196" s="46">
        <v>33.493590935206321</v>
      </c>
      <c r="Y196" s="46">
        <v>2.179580014482259</v>
      </c>
      <c r="Z196" s="46">
        <v>2.1891236577762383</v>
      </c>
      <c r="AA196" s="46">
        <v>2.3546944858420269</v>
      </c>
      <c r="AB196" s="46">
        <v>0.91365920511649157</v>
      </c>
      <c r="AC196" s="46">
        <v>1.7543859649122806</v>
      </c>
      <c r="AD196" s="46">
        <v>0.34258322054478541</v>
      </c>
      <c r="AE196" s="46">
        <v>0.79967861241192217</v>
      </c>
      <c r="AF196" s="46">
        <v>0.55319148936170226</v>
      </c>
      <c r="AG196" s="46">
        <v>0</v>
      </c>
      <c r="AH196" s="46">
        <v>11.086896650447706</v>
      </c>
      <c r="AI196" s="46">
        <v>0</v>
      </c>
      <c r="AJ196" s="46">
        <v>11.086896650447706</v>
      </c>
      <c r="AK196" s="46"/>
      <c r="AL196" s="46"/>
      <c r="AM196" s="46"/>
      <c r="AN196" s="46"/>
    </row>
    <row r="197" spans="1:40" x14ac:dyDescent="0.25">
      <c r="A197" s="45">
        <v>1784</v>
      </c>
      <c r="B197" s="46">
        <v>8.3334671741912008</v>
      </c>
      <c r="C197" s="46">
        <v>0.67455792364646738</v>
      </c>
      <c r="D197" s="46">
        <v>0.84935408401993695</v>
      </c>
      <c r="E197" s="46">
        <v>0.45184673615684007</v>
      </c>
      <c r="F197" s="46">
        <v>2.077225675710006</v>
      </c>
      <c r="G197" s="46">
        <v>0.62985507711910238</v>
      </c>
      <c r="H197" s="46"/>
      <c r="I197" s="46">
        <v>13.016306670843555</v>
      </c>
      <c r="J197" s="46">
        <v>0</v>
      </c>
      <c r="K197" s="46">
        <v>13.016306670843555</v>
      </c>
      <c r="L197" s="46">
        <v>2.5825931933893327</v>
      </c>
      <c r="M197" s="46"/>
      <c r="N197" s="46"/>
      <c r="O197" s="46"/>
      <c r="P197" s="46"/>
      <c r="Q197" s="46"/>
      <c r="R197" s="46"/>
      <c r="S197" s="46">
        <v>2.077225675710006</v>
      </c>
      <c r="T197" s="46"/>
      <c r="U197" s="46"/>
      <c r="V197" s="46">
        <v>4.6598188690993387</v>
      </c>
      <c r="W197" s="46">
        <v>0.62300522301740635</v>
      </c>
      <c r="X197" s="46">
        <v>12.360433495646252</v>
      </c>
      <c r="Y197" s="46">
        <v>2.3515625</v>
      </c>
      <c r="Z197" s="46">
        <v>2.1651250428228845</v>
      </c>
      <c r="AA197" s="46">
        <v>2.2931785195936141</v>
      </c>
      <c r="AB197" s="46">
        <v>0.91365920511649157</v>
      </c>
      <c r="AC197" s="46">
        <v>1.5625</v>
      </c>
      <c r="AD197" s="46">
        <v>0.33292422886945133</v>
      </c>
      <c r="AE197" s="46">
        <v>0.75756374775982616</v>
      </c>
      <c r="AF197" s="46">
        <v>0.55437100213219603</v>
      </c>
      <c r="AG197" s="46">
        <v>0</v>
      </c>
      <c r="AH197" s="46">
        <v>10.930884246294465</v>
      </c>
      <c r="AI197" s="46">
        <v>0</v>
      </c>
      <c r="AJ197" s="46">
        <v>10.930884246294465</v>
      </c>
      <c r="AK197" s="46"/>
      <c r="AL197" s="46"/>
      <c r="AM197" s="46"/>
      <c r="AN197" s="46"/>
    </row>
    <row r="198" spans="1:40" x14ac:dyDescent="0.25">
      <c r="A198" s="45">
        <v>1785</v>
      </c>
      <c r="B198" s="46">
        <v>5.4328681025113896</v>
      </c>
      <c r="C198" s="46">
        <v>0.69864927806241273</v>
      </c>
      <c r="D198" s="46">
        <v>0.81669691470054451</v>
      </c>
      <c r="E198" s="46">
        <v>0.45452355331416738</v>
      </c>
      <c r="F198" s="46">
        <v>1.8897917509920956</v>
      </c>
      <c r="G198" s="46">
        <v>0.66848154869933463</v>
      </c>
      <c r="H198" s="46"/>
      <c r="I198" s="46">
        <v>9.9610111482799457</v>
      </c>
      <c r="J198" s="46">
        <v>0</v>
      </c>
      <c r="K198" s="46">
        <v>9.9610111482799457</v>
      </c>
      <c r="L198" s="46">
        <v>1.6141207458683327</v>
      </c>
      <c r="M198" s="46"/>
      <c r="N198" s="46"/>
      <c r="O198" s="46"/>
      <c r="P198" s="46"/>
      <c r="Q198" s="46"/>
      <c r="R198" s="46"/>
      <c r="S198" s="46">
        <v>1.8897917509920956</v>
      </c>
      <c r="T198" s="46"/>
      <c r="U198" s="46"/>
      <c r="V198" s="46">
        <v>3.503912496860428</v>
      </c>
      <c r="W198" s="46">
        <v>0.62300522301740635</v>
      </c>
      <c r="X198" s="46">
        <v>9.2943263694664093</v>
      </c>
      <c r="Y198" s="46">
        <v>3.2089552238805967</v>
      </c>
      <c r="Z198" s="46">
        <v>2.1695846206659803</v>
      </c>
      <c r="AA198" s="46">
        <v>2.0211064918452193</v>
      </c>
      <c r="AB198" s="46">
        <v>1.4124293785310735</v>
      </c>
      <c r="AC198" s="46">
        <v>1.5625</v>
      </c>
      <c r="AD198" s="46">
        <v>0.37188500437661176</v>
      </c>
      <c r="AE198" s="46">
        <v>0.85614404892675822</v>
      </c>
      <c r="AF198" s="46">
        <v>0.60747663551401876</v>
      </c>
      <c r="AG198" s="46">
        <v>0</v>
      </c>
      <c r="AH198" s="46">
        <v>12.210081403740258</v>
      </c>
      <c r="AI198" s="46">
        <v>0</v>
      </c>
      <c r="AJ198" s="46">
        <v>12.210081403740258</v>
      </c>
      <c r="AK198" s="46"/>
      <c r="AL198" s="46"/>
      <c r="AM198" s="46"/>
      <c r="AN198" s="46"/>
    </row>
    <row r="199" spans="1:40" x14ac:dyDescent="0.25">
      <c r="A199" s="45">
        <v>1786</v>
      </c>
      <c r="B199" s="46">
        <v>7.59680709249474</v>
      </c>
      <c r="C199" s="46">
        <v>0.73077108395033974</v>
      </c>
      <c r="D199" s="46">
        <v>0.76744347900572296</v>
      </c>
      <c r="E199" s="46">
        <v>0.45773573390296007</v>
      </c>
      <c r="F199" s="46">
        <v>2.0152045150108879</v>
      </c>
      <c r="G199" s="46">
        <v>0.65873793424666338</v>
      </c>
      <c r="H199" s="46"/>
      <c r="I199" s="46">
        <v>12.226699838611312</v>
      </c>
      <c r="J199" s="46">
        <v>0</v>
      </c>
      <c r="K199" s="46">
        <v>12.226699838611312</v>
      </c>
      <c r="L199" s="46">
        <v>1.4849910861988662</v>
      </c>
      <c r="M199" s="46"/>
      <c r="N199" s="46"/>
      <c r="O199" s="46"/>
      <c r="P199" s="46"/>
      <c r="Q199" s="46"/>
      <c r="R199" s="46"/>
      <c r="S199" s="46">
        <v>2.0152045150108879</v>
      </c>
      <c r="T199" s="46"/>
      <c r="U199" s="46"/>
      <c r="V199" s="46">
        <v>3.5001956012097541</v>
      </c>
      <c r="W199" s="46">
        <v>0.62300522301740635</v>
      </c>
      <c r="X199" s="46">
        <v>9.2844670932174829</v>
      </c>
      <c r="Y199" s="46">
        <v>2.3100537221795858</v>
      </c>
      <c r="Z199" s="46">
        <v>2.1087754421087759</v>
      </c>
      <c r="AA199" s="46">
        <v>2.2355854262469048</v>
      </c>
      <c r="AB199" s="46">
        <v>1.0230179028132991</v>
      </c>
      <c r="AC199" s="46">
        <v>1.3888888888888888</v>
      </c>
      <c r="AD199" s="46">
        <v>0.4310386897460789</v>
      </c>
      <c r="AE199" s="46">
        <v>0.88229756964290529</v>
      </c>
      <c r="AF199" s="46">
        <v>0.48059149722735678</v>
      </c>
      <c r="AG199" s="46">
        <v>0</v>
      </c>
      <c r="AH199" s="46">
        <v>10.860249138853794</v>
      </c>
      <c r="AI199" s="46">
        <v>0</v>
      </c>
      <c r="AJ199" s="46">
        <v>10.860249138853794</v>
      </c>
      <c r="AK199" s="46"/>
      <c r="AL199" s="46"/>
      <c r="AM199" s="46"/>
      <c r="AN199" s="46"/>
    </row>
    <row r="200" spans="1:40" x14ac:dyDescent="0.25">
      <c r="A200" s="45">
        <v>1787</v>
      </c>
      <c r="B200" s="46">
        <v>11.740520052037326</v>
      </c>
      <c r="C200" s="46">
        <v>0.80304514719817555</v>
      </c>
      <c r="D200" s="46">
        <v>0.77761538420356668</v>
      </c>
      <c r="E200" s="46">
        <v>0.61459721932233702</v>
      </c>
      <c r="F200" s="46">
        <v>2.1017327312128335</v>
      </c>
      <c r="G200" s="46">
        <v>0.59157659176932265</v>
      </c>
      <c r="H200" s="46"/>
      <c r="I200" s="46">
        <v>16.629087125743563</v>
      </c>
      <c r="J200" s="46">
        <v>0</v>
      </c>
      <c r="K200" s="46">
        <v>16.629087125743563</v>
      </c>
      <c r="L200" s="46">
        <v>1.4204262563641328</v>
      </c>
      <c r="M200" s="46"/>
      <c r="N200" s="46"/>
      <c r="O200" s="46"/>
      <c r="P200" s="46"/>
      <c r="Q200" s="46"/>
      <c r="R200" s="46"/>
      <c r="S200" s="46">
        <v>2.1017327312128335</v>
      </c>
      <c r="T200" s="46"/>
      <c r="U200" s="46"/>
      <c r="V200" s="46">
        <v>3.5221589875769661</v>
      </c>
      <c r="W200" s="46">
        <v>0.62300522301740635</v>
      </c>
      <c r="X200" s="46">
        <v>9.3427262196250247</v>
      </c>
      <c r="Y200" s="46">
        <v>2.5584360390990226</v>
      </c>
      <c r="Z200" s="46">
        <v>2.4012158054711246</v>
      </c>
      <c r="AA200" s="46">
        <v>2.3338257016248156</v>
      </c>
      <c r="AB200" s="46">
        <v>1.0230179028132991</v>
      </c>
      <c r="AC200" s="46">
        <v>1.1952191235059759</v>
      </c>
      <c r="AD200" s="46">
        <v>0.49019237511554603</v>
      </c>
      <c r="AE200" s="46">
        <v>0.90845109035905236</v>
      </c>
      <c r="AF200" s="46">
        <v>0.49056603773584917</v>
      </c>
      <c r="AG200" s="46">
        <v>0</v>
      </c>
      <c r="AH200" s="46">
        <v>11.400924075724685</v>
      </c>
      <c r="AI200" s="46">
        <v>0</v>
      </c>
      <c r="AJ200" s="46">
        <v>11.400924075724685</v>
      </c>
      <c r="AK200" s="46"/>
      <c r="AL200" s="46"/>
      <c r="AM200" s="46"/>
      <c r="AN200" s="46"/>
    </row>
    <row r="201" spans="1:40" x14ac:dyDescent="0.25">
      <c r="A201" s="45">
        <v>1788</v>
      </c>
      <c r="B201" s="46">
        <v>8.3334671741912008</v>
      </c>
      <c r="C201" s="46">
        <v>1.0680500457735735</v>
      </c>
      <c r="D201" s="46">
        <v>0.97703826242444691</v>
      </c>
      <c r="E201" s="46">
        <v>0.46416009508054545</v>
      </c>
      <c r="F201" s="46">
        <v>1.7708655248391747</v>
      </c>
      <c r="G201" s="46">
        <v>0.63368292565408035</v>
      </c>
      <c r="H201" s="46"/>
      <c r="I201" s="46">
        <v>13.247264027963022</v>
      </c>
      <c r="J201" s="46">
        <v>0</v>
      </c>
      <c r="K201" s="46">
        <v>13.247264027963022</v>
      </c>
      <c r="L201" s="46">
        <v>1.4849910861988662</v>
      </c>
      <c r="M201" s="46"/>
      <c r="N201" s="46"/>
      <c r="O201" s="46"/>
      <c r="P201" s="46"/>
      <c r="Q201" s="46"/>
      <c r="R201" s="46"/>
      <c r="S201" s="46">
        <v>1.7708655248391747</v>
      </c>
      <c r="T201" s="46"/>
      <c r="U201" s="46"/>
      <c r="V201" s="46">
        <v>3.2558566110380411</v>
      </c>
      <c r="W201" s="46">
        <v>0.62300522301740635</v>
      </c>
      <c r="X201" s="46">
        <v>8.6363440817334407</v>
      </c>
      <c r="Y201" s="46">
        <v>5.2211621856027755</v>
      </c>
      <c r="Z201" s="46">
        <v>3.524818739542666</v>
      </c>
      <c r="AA201" s="46">
        <v>4.1633728590250332</v>
      </c>
      <c r="AB201" s="46">
        <v>1.4760147601476015</v>
      </c>
      <c r="AC201" s="46">
        <v>1.3888888888888888</v>
      </c>
      <c r="AD201" s="46">
        <v>0.54934606048501322</v>
      </c>
      <c r="AE201" s="46">
        <v>0.93460461107519932</v>
      </c>
      <c r="AF201" s="46">
        <v>0.77844311377245523</v>
      </c>
      <c r="AG201" s="46">
        <v>0</v>
      </c>
      <c r="AH201" s="46">
        <v>18.036651218539632</v>
      </c>
      <c r="AI201" s="46">
        <v>0</v>
      </c>
      <c r="AJ201" s="46">
        <v>18.036651218539632</v>
      </c>
      <c r="AK201" s="46"/>
      <c r="AL201" s="46"/>
      <c r="AM201" s="46"/>
      <c r="AN201" s="46"/>
    </row>
    <row r="202" spans="1:40" x14ac:dyDescent="0.25">
      <c r="A202" s="45">
        <v>1789</v>
      </c>
      <c r="B202" s="46">
        <v>9.0701272558876607</v>
      </c>
      <c r="C202" s="46">
        <v>0.64243611775854048</v>
      </c>
      <c r="D202" s="46">
        <v>0.89673374770462932</v>
      </c>
      <c r="E202" s="46">
        <v>0.46683691223787277</v>
      </c>
      <c r="F202" s="46">
        <v>1.5335331933151484</v>
      </c>
      <c r="G202" s="46">
        <v>0.63159500827136505</v>
      </c>
      <c r="H202" s="46"/>
      <c r="I202" s="46">
        <v>13.241262235175219</v>
      </c>
      <c r="J202" s="46">
        <v>0</v>
      </c>
      <c r="K202" s="46">
        <v>13.241262235175219</v>
      </c>
      <c r="L202" s="46">
        <v>1.5495559160335994</v>
      </c>
      <c r="M202" s="46"/>
      <c r="N202" s="46"/>
      <c r="O202" s="46"/>
      <c r="P202" s="46"/>
      <c r="Q202" s="46"/>
      <c r="R202" s="46"/>
      <c r="S202" s="46">
        <v>1.5335331933151484</v>
      </c>
      <c r="T202" s="46"/>
      <c r="U202" s="46"/>
      <c r="V202" s="46">
        <v>3.083089109348748</v>
      </c>
      <c r="W202" s="46">
        <v>0.62300522301740635</v>
      </c>
      <c r="X202" s="46">
        <v>8.1780684974611688</v>
      </c>
      <c r="Y202" s="46">
        <v>3.7933207309388792</v>
      </c>
      <c r="Z202" s="46">
        <v>2.6083367725959552</v>
      </c>
      <c r="AA202" s="46">
        <v>3.2081218274111674</v>
      </c>
      <c r="AB202" s="46">
        <v>1.3245033112582782</v>
      </c>
      <c r="AC202" s="46">
        <v>1.1673151750972766</v>
      </c>
      <c r="AD202" s="46">
        <v>0.42818293018768272</v>
      </c>
      <c r="AE202" s="46">
        <v>0.92125095090374365</v>
      </c>
      <c r="AF202" s="46">
        <v>0.60747663551401876</v>
      </c>
      <c r="AG202" s="46">
        <v>0</v>
      </c>
      <c r="AH202" s="46">
        <v>14.058508333907001</v>
      </c>
      <c r="AI202" s="46">
        <v>0</v>
      </c>
      <c r="AJ202" s="46">
        <v>14.058508333907001</v>
      </c>
      <c r="AK202" s="46"/>
      <c r="AL202" s="46"/>
      <c r="AM202" s="46"/>
      <c r="AN202" s="46"/>
    </row>
    <row r="203" spans="1:40" x14ac:dyDescent="0.25">
      <c r="A203" s="45">
        <v>1790</v>
      </c>
      <c r="B203" s="46">
        <v>7.8270133680248843</v>
      </c>
      <c r="C203" s="46">
        <v>0.35333986476719725</v>
      </c>
      <c r="D203" s="46">
        <v>0.85791989892338427</v>
      </c>
      <c r="E203" s="46">
        <v>0.4700490928266654</v>
      </c>
      <c r="F203" s="46">
        <v>1.5189281640974519</v>
      </c>
      <c r="G203" s="46">
        <v>0.6413386227240363</v>
      </c>
      <c r="H203" s="46"/>
      <c r="I203" s="46">
        <v>11.66858901136362</v>
      </c>
      <c r="J203" s="46">
        <v>0</v>
      </c>
      <c r="K203" s="46">
        <v>11.66858901136362</v>
      </c>
      <c r="L203" s="46">
        <v>1.6786855757030661</v>
      </c>
      <c r="M203" s="46"/>
      <c r="N203" s="46"/>
      <c r="O203" s="46"/>
      <c r="P203" s="46"/>
      <c r="Q203" s="46"/>
      <c r="R203" s="46"/>
      <c r="S203" s="46">
        <v>1.5189281640974519</v>
      </c>
      <c r="T203" s="46"/>
      <c r="U203" s="46"/>
      <c r="V203" s="46">
        <v>3.1976137398005182</v>
      </c>
      <c r="W203" s="46">
        <v>0.62300522301740635</v>
      </c>
      <c r="X203" s="46">
        <v>8.4818515667344538</v>
      </c>
      <c r="Y203" s="46">
        <v>3.9423706614276366</v>
      </c>
      <c r="Z203" s="46">
        <v>2.2539229671897294</v>
      </c>
      <c r="AA203" s="46">
        <v>2.9741176470588235</v>
      </c>
      <c r="AB203" s="46">
        <v>1.759014951627089</v>
      </c>
      <c r="AC203" s="46">
        <v>1.4018691588785046</v>
      </c>
      <c r="AD203" s="46">
        <v>0.42950885169103215</v>
      </c>
      <c r="AE203" s="46">
        <v>0.76728657432858238</v>
      </c>
      <c r="AF203" s="46">
        <v>0.57395143487858724</v>
      </c>
      <c r="AG203" s="46">
        <v>0</v>
      </c>
      <c r="AH203" s="46">
        <v>14.102042247079986</v>
      </c>
      <c r="AI203" s="46">
        <v>0</v>
      </c>
      <c r="AJ203" s="46">
        <v>14.102042247079986</v>
      </c>
      <c r="AK203" s="46"/>
      <c r="AL203" s="46"/>
      <c r="AM203" s="46"/>
      <c r="AN203" s="46"/>
    </row>
    <row r="204" spans="1:40" x14ac:dyDescent="0.25">
      <c r="A204" s="45">
        <v>1791</v>
      </c>
      <c r="B204" s="46">
        <v>7.9190958782369414</v>
      </c>
      <c r="C204" s="46">
        <v>0.66652747217448571</v>
      </c>
      <c r="D204" s="46">
        <v>0.88950634137984563</v>
      </c>
      <c r="E204" s="46">
        <v>0.47272590998399266</v>
      </c>
      <c r="F204" s="46">
        <v>1.8097979018019559</v>
      </c>
      <c r="G204" s="46">
        <v>0.61280375182692781</v>
      </c>
      <c r="H204" s="46"/>
      <c r="I204" s="46">
        <v>12.370457255404149</v>
      </c>
      <c r="J204" s="46">
        <v>0</v>
      </c>
      <c r="K204" s="46">
        <v>12.370457255404149</v>
      </c>
      <c r="L204" s="46">
        <v>2.1306393845461993</v>
      </c>
      <c r="M204" s="46"/>
      <c r="N204" s="46"/>
      <c r="O204" s="46"/>
      <c r="P204" s="46"/>
      <c r="Q204" s="46"/>
      <c r="R204" s="46"/>
      <c r="S204" s="46">
        <v>1.8097979018019559</v>
      </c>
      <c r="T204" s="46"/>
      <c r="U204" s="46"/>
      <c r="V204" s="46">
        <v>3.9404372863481552</v>
      </c>
      <c r="W204" s="46">
        <v>0.62300522301740635</v>
      </c>
      <c r="X204" s="46">
        <v>10.452233099585065</v>
      </c>
      <c r="Y204" s="46">
        <v>4.1632088520055319</v>
      </c>
      <c r="Z204" s="46">
        <v>3.8796807857581341</v>
      </c>
      <c r="AA204" s="46">
        <v>3.8796807857581341</v>
      </c>
      <c r="AB204" s="46">
        <v>1.598721023181455</v>
      </c>
      <c r="AC204" s="46">
        <v>1.3215859030837003</v>
      </c>
      <c r="AD204" s="46">
        <v>0.51219524309885744</v>
      </c>
      <c r="AE204" s="46">
        <v>0.81180773099017989</v>
      </c>
      <c r="AF204" s="46">
        <v>0.65</v>
      </c>
      <c r="AG204" s="46">
        <v>0</v>
      </c>
      <c r="AH204" s="46">
        <v>16.816880323875992</v>
      </c>
      <c r="AI204" s="46">
        <v>0</v>
      </c>
      <c r="AJ204" s="46">
        <v>16.816880323875992</v>
      </c>
      <c r="AK204" s="46"/>
      <c r="AL204" s="46"/>
      <c r="AM204" s="46"/>
      <c r="AN204" s="46"/>
    </row>
    <row r="205" spans="1:40" x14ac:dyDescent="0.25">
      <c r="A205" s="45">
        <v>1792</v>
      </c>
      <c r="B205" s="46">
        <v>8.5176321946153166</v>
      </c>
      <c r="C205" s="46">
        <v>0.89138011338997492</v>
      </c>
      <c r="D205" s="46">
        <v>0.86166744294364239</v>
      </c>
      <c r="E205" s="46">
        <v>0.47593809057278541</v>
      </c>
      <c r="F205" s="46">
        <v>1.852601525188464</v>
      </c>
      <c r="G205" s="46">
        <v>0.6855328739915092</v>
      </c>
      <c r="H205" s="46"/>
      <c r="I205" s="46">
        <v>13.284752240701691</v>
      </c>
      <c r="J205" s="46">
        <v>0</v>
      </c>
      <c r="K205" s="46">
        <v>13.284752240701691</v>
      </c>
      <c r="L205" s="46">
        <v>5.2297512166133986</v>
      </c>
      <c r="M205" s="46"/>
      <c r="N205" s="46"/>
      <c r="O205" s="46"/>
      <c r="P205" s="46"/>
      <c r="Q205" s="46"/>
      <c r="R205" s="46"/>
      <c r="S205" s="46">
        <v>1.852601525188464</v>
      </c>
      <c r="T205" s="46"/>
      <c r="U205" s="46"/>
      <c r="V205" s="46">
        <v>7.0823527418018628</v>
      </c>
      <c r="W205" s="46">
        <v>0.62300522301740635</v>
      </c>
      <c r="X205" s="46">
        <v>18.786341812180769</v>
      </c>
      <c r="Y205" s="46">
        <v>3.6091127098321345</v>
      </c>
      <c r="Z205" s="46">
        <v>4.7770219198790631</v>
      </c>
      <c r="AA205" s="46">
        <v>4.7770219198790631</v>
      </c>
      <c r="AB205" s="46">
        <v>1.7761989342806395</v>
      </c>
      <c r="AC205" s="46">
        <v>1.3574660633484164</v>
      </c>
      <c r="AD205" s="46">
        <v>0.56357776053046893</v>
      </c>
      <c r="AE205" s="46">
        <v>1.0259433962264151</v>
      </c>
      <c r="AF205" s="46">
        <v>0.61757719714964376</v>
      </c>
      <c r="AG205" s="46">
        <v>0</v>
      </c>
      <c r="AH205" s="46">
        <v>18.50391990112584</v>
      </c>
      <c r="AI205" s="46">
        <v>0</v>
      </c>
      <c r="AJ205" s="46">
        <v>18.50391990112584</v>
      </c>
      <c r="AK205" s="46"/>
      <c r="AL205" s="46"/>
      <c r="AM205" s="46"/>
      <c r="AN205" s="46"/>
    </row>
    <row r="206" spans="1:40" x14ac:dyDescent="0.25">
      <c r="A206" s="45">
        <v>1793</v>
      </c>
      <c r="B206" s="46">
        <v>9.6226223171600047</v>
      </c>
      <c r="C206" s="46">
        <v>0.66652747217448571</v>
      </c>
      <c r="D206" s="46">
        <v>0.85283394632446252</v>
      </c>
      <c r="E206" s="46">
        <v>0.47915027116157805</v>
      </c>
      <c r="F206" s="46">
        <v>1.4079271728043665</v>
      </c>
      <c r="G206" s="46">
        <v>0.63229098073227008</v>
      </c>
      <c r="H206" s="46"/>
      <c r="I206" s="46">
        <v>13.661352160357168</v>
      </c>
      <c r="J206" s="46">
        <v>0</v>
      </c>
      <c r="K206" s="46">
        <v>13.661352160357168</v>
      </c>
      <c r="L206" s="46">
        <v>3.4865008110755991</v>
      </c>
      <c r="M206" s="46"/>
      <c r="N206" s="46"/>
      <c r="O206" s="46"/>
      <c r="P206" s="46"/>
      <c r="Q206" s="46"/>
      <c r="R206" s="46"/>
      <c r="S206" s="46">
        <v>1.4079271728043665</v>
      </c>
      <c r="T206" s="46"/>
      <c r="U206" s="46"/>
      <c r="V206" s="46">
        <v>4.8944279838799654</v>
      </c>
      <c r="W206" s="46">
        <v>0.62300522301740635</v>
      </c>
      <c r="X206" s="46">
        <v>12.982747461527691</v>
      </c>
      <c r="Y206" s="46">
        <v>6.7640449438202257</v>
      </c>
      <c r="Z206" s="46">
        <v>5.0519584332533976</v>
      </c>
      <c r="AA206" s="46">
        <v>5.0519584332533976</v>
      </c>
      <c r="AB206" s="46">
        <v>4.2462845010615711</v>
      </c>
      <c r="AC206" s="46">
        <v>2.1897810218978102</v>
      </c>
      <c r="AD206" s="46">
        <v>0.79964265249329158</v>
      </c>
      <c r="AE206" s="46">
        <v>0.93600321626745631</v>
      </c>
      <c r="AF206" s="46">
        <v>1.2149532710280375</v>
      </c>
      <c r="AG206" s="46">
        <v>0</v>
      </c>
      <c r="AH206" s="46">
        <v>26.254626473075184</v>
      </c>
      <c r="AI206" s="46">
        <v>0</v>
      </c>
      <c r="AJ206" s="46">
        <v>26.254626473075184</v>
      </c>
      <c r="AK206" s="46"/>
      <c r="AL206" s="46"/>
      <c r="AM206" s="46"/>
      <c r="AN206" s="46"/>
    </row>
    <row r="207" spans="1:40" x14ac:dyDescent="0.25">
      <c r="A207" s="45">
        <v>1794</v>
      </c>
      <c r="B207" s="46">
        <v>6.952229521010338</v>
      </c>
      <c r="C207" s="46">
        <v>0.39349212212710599</v>
      </c>
      <c r="D207" s="46">
        <v>0.84400044970528243</v>
      </c>
      <c r="E207" s="46">
        <v>0.48182708831890531</v>
      </c>
      <c r="F207" s="46">
        <v>1.4729162991060927</v>
      </c>
      <c r="G207" s="46">
        <v>0.64621042995037192</v>
      </c>
      <c r="H207" s="46"/>
      <c r="I207" s="46">
        <v>10.790675910218097</v>
      </c>
      <c r="J207" s="46">
        <v>0</v>
      </c>
      <c r="K207" s="46">
        <v>10.790675910218097</v>
      </c>
      <c r="L207" s="46">
        <v>2.0660745547114661</v>
      </c>
      <c r="M207" s="46"/>
      <c r="N207" s="46"/>
      <c r="O207" s="46"/>
      <c r="P207" s="46"/>
      <c r="Q207" s="46"/>
      <c r="R207" s="46"/>
      <c r="S207" s="46">
        <v>1.4729162991060927</v>
      </c>
      <c r="T207" s="46"/>
      <c r="U207" s="46"/>
      <c r="V207" s="46">
        <v>3.538990853817559</v>
      </c>
      <c r="W207" s="46">
        <v>0.62300522301740635</v>
      </c>
      <c r="X207" s="46">
        <v>9.3873736982328513</v>
      </c>
      <c r="Y207" s="46">
        <v>7.218225419664269</v>
      </c>
      <c r="Z207" s="46">
        <v>3.3688699360341148</v>
      </c>
      <c r="AA207" s="46">
        <v>3.3688699360341148</v>
      </c>
      <c r="AB207" s="46">
        <v>3.6563071297989032</v>
      </c>
      <c r="AC207" s="46">
        <v>2</v>
      </c>
      <c r="AD207" s="46">
        <v>0.74671631314952069</v>
      </c>
      <c r="AE207" s="46">
        <v>0.76446421335432024</v>
      </c>
      <c r="AF207" s="46">
        <v>1.1111111111111114</v>
      </c>
      <c r="AG207" s="46">
        <v>0</v>
      </c>
      <c r="AH207" s="46">
        <v>22.234564059146351</v>
      </c>
      <c r="AI207" s="46">
        <v>0</v>
      </c>
      <c r="AJ207" s="46">
        <v>22.234564059146351</v>
      </c>
      <c r="AK207" s="46"/>
      <c r="AL207" s="46"/>
      <c r="AM207" s="46"/>
      <c r="AN207" s="46"/>
    </row>
    <row r="208" spans="1:40" x14ac:dyDescent="0.25">
      <c r="A208" s="45">
        <v>1795</v>
      </c>
      <c r="B208" s="46">
        <v>3.9135066840124422</v>
      </c>
      <c r="C208" s="46">
        <v>0.6344056662865587</v>
      </c>
      <c r="D208" s="46">
        <v>0.94759327369384705</v>
      </c>
      <c r="E208" s="46">
        <v>0.40527011761934595</v>
      </c>
      <c r="F208" s="46">
        <v>1.5199894284586588</v>
      </c>
      <c r="G208" s="46">
        <v>0.60027624753063624</v>
      </c>
      <c r="H208" s="46"/>
      <c r="I208" s="46">
        <v>8.0210414176014897</v>
      </c>
      <c r="J208" s="46">
        <v>0</v>
      </c>
      <c r="K208" s="46">
        <v>8.0210414176014897</v>
      </c>
      <c r="L208" s="46">
        <v>0.90390761768626648</v>
      </c>
      <c r="M208" s="46"/>
      <c r="N208" s="46"/>
      <c r="O208" s="46"/>
      <c r="P208" s="46"/>
      <c r="Q208" s="46"/>
      <c r="R208" s="46"/>
      <c r="S208" s="46">
        <v>1.5199894284586588</v>
      </c>
      <c r="T208" s="46"/>
      <c r="U208" s="46"/>
      <c r="V208" s="46">
        <v>2.4238970461449254</v>
      </c>
      <c r="W208" s="46">
        <v>0.62300522301740635</v>
      </c>
      <c r="X208" s="46">
        <v>6.4295242113044972</v>
      </c>
      <c r="Y208" s="46">
        <v>4.3973703433162896</v>
      </c>
      <c r="Z208" s="46">
        <v>2.3150183150183152</v>
      </c>
      <c r="AA208" s="46">
        <v>2.3150183150183152</v>
      </c>
      <c r="AB208" s="46">
        <v>1.2658227848101264</v>
      </c>
      <c r="AC208" s="46">
        <v>1.6574585635359118</v>
      </c>
      <c r="AD208" s="46">
        <v>0.6937899738057498</v>
      </c>
      <c r="AE208" s="46">
        <v>0.83697123864627221</v>
      </c>
      <c r="AF208" s="46">
        <v>0.63260340632603407</v>
      </c>
      <c r="AG208" s="46">
        <v>0</v>
      </c>
      <c r="AH208" s="46">
        <v>14.114052940477015</v>
      </c>
      <c r="AI208" s="46">
        <v>0</v>
      </c>
      <c r="AJ208" s="46">
        <v>14.114052940477015</v>
      </c>
      <c r="AK208" s="46"/>
      <c r="AL208" s="46"/>
      <c r="AM208" s="46"/>
      <c r="AN208" s="46"/>
    </row>
    <row r="209" spans="1:40" x14ac:dyDescent="0.25">
      <c r="A209" s="45">
        <v>1796</v>
      </c>
      <c r="B209" s="46">
        <v>4.0055891942244992</v>
      </c>
      <c r="C209" s="46">
        <v>0.65046656923052226</v>
      </c>
      <c r="D209" s="46">
        <v>0.95241154457703603</v>
      </c>
      <c r="E209" s="46">
        <v>0.42829074517236027</v>
      </c>
      <c r="F209" s="46">
        <v>1.4367191575093705</v>
      </c>
      <c r="G209" s="46">
        <v>0.65769397555530573</v>
      </c>
      <c r="H209" s="46"/>
      <c r="I209" s="46">
        <v>8.1311711862690945</v>
      </c>
      <c r="J209" s="46">
        <v>0</v>
      </c>
      <c r="K209" s="46">
        <v>8.1311711862690945</v>
      </c>
      <c r="L209" s="46">
        <v>0.90390761768626648</v>
      </c>
      <c r="M209" s="46"/>
      <c r="N209" s="46"/>
      <c r="O209" s="46"/>
      <c r="P209" s="46"/>
      <c r="Q209" s="46"/>
      <c r="R209" s="46"/>
      <c r="S209" s="46">
        <v>1.4367191575093705</v>
      </c>
      <c r="T209" s="46"/>
      <c r="U209" s="46"/>
      <c r="V209" s="46">
        <v>2.3406267751956369</v>
      </c>
      <c r="W209" s="46">
        <v>0.62300522301740635</v>
      </c>
      <c r="X209" s="46">
        <v>6.2086451009471322</v>
      </c>
      <c r="Y209" s="46">
        <v>7</v>
      </c>
      <c r="Z209" s="46">
        <v>2.9629629629629632</v>
      </c>
      <c r="AA209" s="46">
        <v>2.9629629629629632</v>
      </c>
      <c r="AB209" s="46">
        <v>3.9370078740157477</v>
      </c>
      <c r="AC209" s="46">
        <v>2</v>
      </c>
      <c r="AD209" s="46">
        <v>0.64086363446197903</v>
      </c>
      <c r="AE209" s="46">
        <v>0.83872089715438847</v>
      </c>
      <c r="AF209" s="46">
        <v>0.69892473118279563</v>
      </c>
      <c r="AG209" s="46">
        <v>0</v>
      </c>
      <c r="AH209" s="46">
        <v>21.041443062740839</v>
      </c>
      <c r="AI209" s="46">
        <v>0</v>
      </c>
      <c r="AJ209" s="46">
        <v>21.041443062740839</v>
      </c>
      <c r="AK209" s="46"/>
      <c r="AL209" s="46"/>
      <c r="AM209" s="46"/>
      <c r="AN209" s="46"/>
    </row>
    <row r="210" spans="1:40" x14ac:dyDescent="0.25">
      <c r="A210" s="45">
        <v>1797</v>
      </c>
      <c r="B210" s="46">
        <v>5.1566205718752185</v>
      </c>
      <c r="C210" s="46">
        <v>0.66652747217448571</v>
      </c>
      <c r="D210" s="46">
        <v>1.0048771608606504</v>
      </c>
      <c r="E210" s="46">
        <v>0.3977750295788296</v>
      </c>
      <c r="F210" s="46">
        <v>1.5156269976870416</v>
      </c>
      <c r="G210" s="46">
        <v>0.60445208229606673</v>
      </c>
      <c r="H210" s="46"/>
      <c r="I210" s="46">
        <v>9.3458793144722918</v>
      </c>
      <c r="J210" s="46">
        <v>0</v>
      </c>
      <c r="K210" s="46">
        <v>9.3458793144722918</v>
      </c>
      <c r="L210" s="46">
        <v>0.96847244752099959</v>
      </c>
      <c r="M210" s="46"/>
      <c r="N210" s="46"/>
      <c r="O210" s="46"/>
      <c r="P210" s="46"/>
      <c r="Q210" s="46"/>
      <c r="R210" s="46"/>
      <c r="S210" s="46">
        <v>1.5156269976870416</v>
      </c>
      <c r="T210" s="46"/>
      <c r="U210" s="46"/>
      <c r="V210" s="46">
        <v>2.4840994452080412</v>
      </c>
      <c r="W210" s="46">
        <v>0.62300522301740635</v>
      </c>
      <c r="X210" s="46">
        <v>6.5892144848540841</v>
      </c>
      <c r="Y210" s="46">
        <v>6.4179104477611935</v>
      </c>
      <c r="Z210" s="46">
        <v>3.1854838709677424</v>
      </c>
      <c r="AA210" s="46">
        <v>3.1854838709677424</v>
      </c>
      <c r="AB210" s="46">
        <v>2.9455081001472756</v>
      </c>
      <c r="AC210" s="46">
        <v>2.3809523809523814</v>
      </c>
      <c r="AD210" s="46">
        <v>0.64384177396605313</v>
      </c>
      <c r="AE210" s="46">
        <v>0.8289291889408803</v>
      </c>
      <c r="AF210" s="46">
        <v>0.92198581560283699</v>
      </c>
      <c r="AG210" s="46">
        <v>0</v>
      </c>
      <c r="AH210" s="46">
        <v>20.510095449306103</v>
      </c>
      <c r="AI210" s="46">
        <v>0</v>
      </c>
      <c r="AJ210" s="46">
        <v>20.510095449306103</v>
      </c>
      <c r="AK210" s="46"/>
      <c r="AL210" s="46"/>
      <c r="AM210" s="46"/>
      <c r="AN210" s="46"/>
    </row>
    <row r="211" spans="1:40" x14ac:dyDescent="0.25">
      <c r="A211" s="45">
        <v>1798</v>
      </c>
      <c r="B211" s="46">
        <v>5.1566205718752185</v>
      </c>
      <c r="C211" s="46">
        <v>0.68258837511844916</v>
      </c>
      <c r="D211" s="46">
        <v>0.92323423756216916</v>
      </c>
      <c r="E211" s="46">
        <v>0.39456284899003691</v>
      </c>
      <c r="F211" s="46">
        <v>1.9444993784608431</v>
      </c>
      <c r="G211" s="46">
        <v>0.60758395837013957</v>
      </c>
      <c r="H211" s="46"/>
      <c r="I211" s="46">
        <v>9.709089370376855</v>
      </c>
      <c r="J211" s="46">
        <v>0</v>
      </c>
      <c r="K211" s="46">
        <v>9.709089370376855</v>
      </c>
      <c r="L211" s="46">
        <v>0.51651863867786652</v>
      </c>
      <c r="M211" s="46"/>
      <c r="N211" s="46"/>
      <c r="O211" s="46"/>
      <c r="P211" s="46"/>
      <c r="Q211" s="46"/>
      <c r="R211" s="46"/>
      <c r="S211" s="46">
        <v>1.9444993784608431</v>
      </c>
      <c r="T211" s="46"/>
      <c r="U211" s="46"/>
      <c r="V211" s="46">
        <v>2.4610180171387097</v>
      </c>
      <c r="W211" s="46">
        <v>0.62300522301740635</v>
      </c>
      <c r="X211" s="46">
        <v>6.5279896895026166</v>
      </c>
      <c r="Y211" s="46">
        <v>4.8121502797761799</v>
      </c>
      <c r="Z211" s="46">
        <v>5.0519584332533976</v>
      </c>
      <c r="AA211" s="46">
        <v>5.0519584332533976</v>
      </c>
      <c r="AB211" s="46">
        <v>1.9193857965451053</v>
      </c>
      <c r="AC211" s="46">
        <v>2</v>
      </c>
      <c r="AD211" s="46">
        <v>0.64681991347012724</v>
      </c>
      <c r="AE211" s="46">
        <v>0.88806574501946822</v>
      </c>
      <c r="AF211" s="46">
        <v>0.8666666666666667</v>
      </c>
      <c r="AG211" s="46">
        <v>0</v>
      </c>
      <c r="AH211" s="46">
        <v>21.23700526798434</v>
      </c>
      <c r="AI211" s="46">
        <v>0</v>
      </c>
      <c r="AJ211" s="46">
        <v>21.23700526798434</v>
      </c>
      <c r="AK211" s="46"/>
      <c r="AL211" s="46"/>
      <c r="AM211" s="46"/>
      <c r="AN211" s="46"/>
    </row>
    <row r="212" spans="1:40" x14ac:dyDescent="0.25">
      <c r="A212" s="45">
        <v>1799</v>
      </c>
      <c r="B212" s="46">
        <v>4.0976717044365571</v>
      </c>
      <c r="C212" s="46">
        <v>0.69864927806241273</v>
      </c>
      <c r="D212" s="46">
        <v>1.0739390435196934</v>
      </c>
      <c r="E212" s="46">
        <v>0.49735262783140333</v>
      </c>
      <c r="F212" s="46">
        <v>1.4891122767140776</v>
      </c>
      <c r="G212" s="46">
        <v>0.63681480172815319</v>
      </c>
      <c r="H212" s="46"/>
      <c r="I212" s="46">
        <v>8.4935397322922963</v>
      </c>
      <c r="J212" s="46">
        <v>0</v>
      </c>
      <c r="K212" s="46">
        <v>8.4935397322922963</v>
      </c>
      <c r="L212" s="46">
        <v>1.0976021071904662</v>
      </c>
      <c r="M212" s="46"/>
      <c r="N212" s="46"/>
      <c r="O212" s="46"/>
      <c r="P212" s="46"/>
      <c r="Q212" s="46"/>
      <c r="R212" s="46"/>
      <c r="S212" s="46">
        <v>1.4891122767140776</v>
      </c>
      <c r="T212" s="46"/>
      <c r="U212" s="46"/>
      <c r="V212" s="46">
        <v>2.5867143839045439</v>
      </c>
      <c r="W212" s="46">
        <v>0.62300522301740635</v>
      </c>
      <c r="X212" s="46">
        <v>6.8614064221477955</v>
      </c>
      <c r="Y212" s="46">
        <v>5.2484742807323457</v>
      </c>
      <c r="Z212" s="46">
        <v>3.7889688249400484</v>
      </c>
      <c r="AA212" s="46">
        <v>3.7889688249400484</v>
      </c>
      <c r="AB212" s="46">
        <v>2.1321961620469079</v>
      </c>
      <c r="AC212" s="46">
        <v>3.0927835051546397</v>
      </c>
      <c r="AD212" s="46">
        <v>0.58289137389481693</v>
      </c>
      <c r="AE212" s="46">
        <v>0.82339430572115813</v>
      </c>
      <c r="AF212" s="46">
        <v>0.76023391812865493</v>
      </c>
      <c r="AG212" s="46">
        <v>0</v>
      </c>
      <c r="AH212" s="46">
        <v>20.217911195558624</v>
      </c>
      <c r="AI212" s="46">
        <v>0</v>
      </c>
      <c r="AJ212" s="46">
        <v>20.217911195558624</v>
      </c>
      <c r="AK212" s="46"/>
      <c r="AL212" s="46"/>
      <c r="AM212" s="46"/>
      <c r="AN212" s="46"/>
    </row>
    <row r="213" spans="1:40" x14ac:dyDescent="0.25">
      <c r="A213" s="45">
        <v>1800</v>
      </c>
      <c r="B213" s="46">
        <v>4.5580842554968442</v>
      </c>
      <c r="C213" s="46">
        <v>0.71471018100637629</v>
      </c>
      <c r="D213" s="46">
        <v>0.97168462810979239</v>
      </c>
      <c r="E213" s="46">
        <v>0.41865420340598219</v>
      </c>
      <c r="F213" s="46">
        <v>1.0080171005126741</v>
      </c>
      <c r="G213" s="46">
        <v>0.60445208229606673</v>
      </c>
      <c r="H213" s="46"/>
      <c r="I213" s="46">
        <v>8.2756024508277353</v>
      </c>
      <c r="J213" s="46">
        <v>0</v>
      </c>
      <c r="K213" s="46">
        <v>8.2756024508277353</v>
      </c>
      <c r="L213" s="46">
        <v>1.4204262563641328</v>
      </c>
      <c r="M213" s="46"/>
      <c r="N213" s="46"/>
      <c r="O213" s="46"/>
      <c r="P213" s="46"/>
      <c r="Q213" s="46"/>
      <c r="R213" s="46"/>
      <c r="S213" s="46">
        <v>1.0080171005126741</v>
      </c>
      <c r="T213" s="46"/>
      <c r="U213" s="46"/>
      <c r="V213" s="46">
        <v>2.4284433568768069</v>
      </c>
      <c r="W213" s="46">
        <v>0.62300522301740635</v>
      </c>
      <c r="X213" s="46">
        <v>6.4415835580367506</v>
      </c>
      <c r="Y213" s="46">
        <v>6.4179104477611935</v>
      </c>
      <c r="Z213" s="46">
        <v>4.6642066420664205</v>
      </c>
      <c r="AA213" s="46">
        <v>4.6642066420664205</v>
      </c>
      <c r="AB213" s="46">
        <v>2.3980815347721824</v>
      </c>
      <c r="AC213" s="46">
        <v>1.4018691588785046</v>
      </c>
      <c r="AD213" s="46">
        <v>0.51896283431950663</v>
      </c>
      <c r="AE213" s="46">
        <v>0.85179678896733046</v>
      </c>
      <c r="AF213" s="46">
        <v>0.57906458797327387</v>
      </c>
      <c r="AG213" s="46">
        <v>0</v>
      </c>
      <c r="AH213" s="46">
        <v>21.496098636804831</v>
      </c>
      <c r="AI213" s="46">
        <v>0</v>
      </c>
      <c r="AJ213" s="46">
        <v>21.496098636804831</v>
      </c>
      <c r="AK213" s="46"/>
      <c r="AL213" s="46"/>
      <c r="AM213" s="46"/>
      <c r="AN213" s="46"/>
    </row>
    <row r="214" spans="1:40" x14ac:dyDescent="0.25">
      <c r="A214" s="45">
        <v>1801</v>
      </c>
      <c r="B214" s="46">
        <v>4.4660017452847862</v>
      </c>
      <c r="C214" s="46">
        <v>0.73077108395033974</v>
      </c>
      <c r="D214" s="46">
        <v>1.0241502443934065</v>
      </c>
      <c r="E214" s="46">
        <v>0.45612964360856367</v>
      </c>
      <c r="F214" s="46">
        <v>1.2257628209564286</v>
      </c>
      <c r="G214" s="46">
        <v>0.55851789987633116</v>
      </c>
      <c r="H214" s="46"/>
      <c r="I214" s="46">
        <v>8.4613334380698557</v>
      </c>
      <c r="J214" s="46">
        <v>0</v>
      </c>
      <c r="K214" s="46">
        <v>8.4613334380698557</v>
      </c>
      <c r="L214" s="46">
        <v>1.4849910861988662</v>
      </c>
      <c r="M214" s="46"/>
      <c r="N214" s="46"/>
      <c r="O214" s="46"/>
      <c r="P214" s="46"/>
      <c r="Q214" s="46"/>
      <c r="R214" s="46"/>
      <c r="S214" s="46">
        <v>1.2257628209564286</v>
      </c>
      <c r="T214" s="46"/>
      <c r="U214" s="46"/>
      <c r="V214" s="46">
        <v>2.7107539071552949</v>
      </c>
      <c r="W214" s="46">
        <v>0.62300522301740635</v>
      </c>
      <c r="X214" s="46">
        <v>7.190428283520899</v>
      </c>
      <c r="Y214" s="46">
        <v>4.5297215951843492</v>
      </c>
      <c r="Z214" s="46">
        <v>2.4745497259201255</v>
      </c>
      <c r="AA214" s="46">
        <v>2.4745497259201255</v>
      </c>
      <c r="AB214" s="46">
        <v>1.7050298380221653</v>
      </c>
      <c r="AC214" s="46">
        <v>1.7857142857142856</v>
      </c>
      <c r="AD214" s="46">
        <v>0.45503429474419627</v>
      </c>
      <c r="AE214" s="46">
        <v>0.84713789027037256</v>
      </c>
      <c r="AF214" s="46">
        <v>0.66838046272493568</v>
      </c>
      <c r="AG214" s="46">
        <v>0</v>
      </c>
      <c r="AH214" s="46">
        <v>14.940117818500557</v>
      </c>
      <c r="AI214" s="46">
        <v>0</v>
      </c>
      <c r="AJ214" s="46">
        <v>14.940117818500557</v>
      </c>
      <c r="AK214" s="46"/>
      <c r="AL214" s="46"/>
      <c r="AM214" s="46"/>
      <c r="AN214" s="46"/>
    </row>
    <row r="215" spans="1:40" x14ac:dyDescent="0.25">
      <c r="A215" s="45">
        <v>1802</v>
      </c>
      <c r="B215" s="46">
        <v>5.3407855922993326</v>
      </c>
      <c r="C215" s="46">
        <v>0.554101151566741</v>
      </c>
      <c r="D215" s="46">
        <v>1.0883938561692608</v>
      </c>
      <c r="E215" s="46">
        <v>0.44809919213658189</v>
      </c>
      <c r="F215" s="46">
        <v>1.2363862593208867</v>
      </c>
      <c r="G215" s="46">
        <v>0.53624678112736845</v>
      </c>
      <c r="H215" s="46"/>
      <c r="I215" s="46">
        <v>9.2040128326201724</v>
      </c>
      <c r="J215" s="46">
        <v>0</v>
      </c>
      <c r="K215" s="46">
        <v>9.2040128326201724</v>
      </c>
      <c r="L215" s="46">
        <v>1.6141207458683327</v>
      </c>
      <c r="M215" s="46"/>
      <c r="N215" s="46"/>
      <c r="O215" s="46"/>
      <c r="P215" s="46"/>
      <c r="Q215" s="46"/>
      <c r="R215" s="46"/>
      <c r="S215" s="46">
        <v>1.2363862593208867</v>
      </c>
      <c r="T215" s="46"/>
      <c r="U215" s="46"/>
      <c r="V215" s="46">
        <v>2.8505070051892192</v>
      </c>
      <c r="W215" s="46">
        <v>0.62300522301740635</v>
      </c>
      <c r="X215" s="46">
        <v>7.5611312920678229</v>
      </c>
      <c r="Y215" s="46">
        <v>3.5225277940315975</v>
      </c>
      <c r="Z215" s="46">
        <v>2.5259792166266988</v>
      </c>
      <c r="AA215" s="46">
        <v>2.5259792166266988</v>
      </c>
      <c r="AB215" s="46">
        <v>1.2202562538133008</v>
      </c>
      <c r="AC215" s="46">
        <v>1.3333333333333333</v>
      </c>
      <c r="AD215" s="46">
        <v>0.46304882296167377</v>
      </c>
      <c r="AE215" s="46">
        <v>2.9385586482534878</v>
      </c>
      <c r="AF215" s="46">
        <v>0.67357512953367882</v>
      </c>
      <c r="AG215" s="46">
        <v>0</v>
      </c>
      <c r="AH215" s="46">
        <v>15.203258415180469</v>
      </c>
      <c r="AI215" s="46">
        <v>0</v>
      </c>
      <c r="AJ215" s="46">
        <v>15.203258415180469</v>
      </c>
      <c r="AK215" s="46"/>
      <c r="AL215" s="46"/>
      <c r="AM215" s="46"/>
      <c r="AN215" s="46"/>
    </row>
    <row r="216" spans="1:40" x14ac:dyDescent="0.25">
      <c r="A216" s="45">
        <v>1803</v>
      </c>
      <c r="B216" s="46">
        <v>5.3407855922993326</v>
      </c>
      <c r="C216" s="46">
        <v>0.80304514719817555</v>
      </c>
      <c r="D216" s="46">
        <v>1.0337867861597847</v>
      </c>
      <c r="E216" s="46">
        <v>0.49521117410554161</v>
      </c>
      <c r="F216" s="46">
        <v>1.1966187082891122</v>
      </c>
      <c r="G216" s="46">
        <v>0.74364657447708371</v>
      </c>
      <c r="H216" s="46"/>
      <c r="I216" s="46">
        <v>9.6130939825290298</v>
      </c>
      <c r="J216" s="46">
        <v>0</v>
      </c>
      <c r="K216" s="46">
        <v>9.6130939825290298</v>
      </c>
      <c r="L216" s="46">
        <v>4.1967139392576653</v>
      </c>
      <c r="M216" s="46"/>
      <c r="N216" s="46"/>
      <c r="O216" s="46"/>
      <c r="P216" s="46"/>
      <c r="Q216" s="46"/>
      <c r="R216" s="46"/>
      <c r="S216" s="46">
        <v>1.1966187082891122</v>
      </c>
      <c r="T216" s="46"/>
      <c r="U216" s="46"/>
      <c r="V216" s="46">
        <v>5.393332647546778</v>
      </c>
      <c r="W216" s="46">
        <v>0.62300522301740635</v>
      </c>
      <c r="X216" s="46">
        <v>14.30612034127941</v>
      </c>
      <c r="Y216" s="46">
        <v>4.7141738449490997</v>
      </c>
      <c r="Z216" s="46">
        <v>4.1442622950819672</v>
      </c>
      <c r="AA216" s="46">
        <v>4.1442622950819672</v>
      </c>
      <c r="AB216" s="46">
        <v>1.771479185119575</v>
      </c>
      <c r="AC216" s="46">
        <v>2.4793388429752068</v>
      </c>
      <c r="AD216" s="46"/>
      <c r="AE216" s="46">
        <v>1.2671002466920833</v>
      </c>
      <c r="AF216" s="46">
        <v>0.76023391812865493</v>
      </c>
      <c r="AG216" s="46"/>
      <c r="AH216" s="46">
        <v>19.280850628028556</v>
      </c>
      <c r="AI216" s="46">
        <v>3.1413991779744604E-2</v>
      </c>
      <c r="AJ216" s="46">
        <v>19.906183306794279</v>
      </c>
      <c r="AK216" s="46"/>
      <c r="AL216" s="46"/>
      <c r="AM216" s="46"/>
      <c r="AN216" s="46"/>
    </row>
    <row r="217" spans="1:40" x14ac:dyDescent="0.25">
      <c r="A217" s="45">
        <v>1804</v>
      </c>
      <c r="B217" s="46">
        <v>5.3407855922993326</v>
      </c>
      <c r="C217" s="46">
        <v>0.80304514719817555</v>
      </c>
      <c r="D217" s="46">
        <v>1.0980303979356387</v>
      </c>
      <c r="E217" s="46">
        <v>0.40152257359908777</v>
      </c>
      <c r="F217" s="46">
        <v>1.1051671363003523</v>
      </c>
      <c r="G217" s="46">
        <v>0.60201617868289903</v>
      </c>
      <c r="H217" s="46"/>
      <c r="I217" s="46">
        <v>9.3505670260154865</v>
      </c>
      <c r="J217" s="46">
        <v>0</v>
      </c>
      <c r="K217" s="46">
        <v>9.3505670260154865</v>
      </c>
      <c r="L217" s="46">
        <v>3.0991118320671989</v>
      </c>
      <c r="M217" s="46"/>
      <c r="N217" s="46"/>
      <c r="O217" s="46"/>
      <c r="P217" s="46"/>
      <c r="Q217" s="46"/>
      <c r="R217" s="46"/>
      <c r="S217" s="46">
        <v>1.1051671363003523</v>
      </c>
      <c r="T217" s="46"/>
      <c r="U217" s="46"/>
      <c r="V217" s="46">
        <v>4.204278968367551</v>
      </c>
      <c r="W217" s="46">
        <v>0.62300522301740635</v>
      </c>
      <c r="X217" s="46">
        <v>11.152088105882878</v>
      </c>
      <c r="Y217" s="46">
        <v>5.9251968503937009</v>
      </c>
      <c r="Z217" s="46">
        <v>2.679101314116151</v>
      </c>
      <c r="AA217" s="46">
        <v>2.679101314116151</v>
      </c>
      <c r="AB217" s="46">
        <v>2.8653295128939824</v>
      </c>
      <c r="AC217" s="46">
        <v>2.0689655172413794</v>
      </c>
      <c r="AD217" s="46"/>
      <c r="AE217" s="46">
        <v>1.2683451417004048</v>
      </c>
      <c r="AF217" s="46">
        <v>1.0655737704918034</v>
      </c>
      <c r="AG217" s="46"/>
      <c r="AH217" s="46">
        <v>18.551613420953572</v>
      </c>
      <c r="AI217" s="46">
        <v>3.1413991779744604E-2</v>
      </c>
      <c r="AJ217" s="46">
        <v>19.153294868507903</v>
      </c>
      <c r="AK217" s="46"/>
      <c r="AL217" s="46"/>
      <c r="AM217" s="46"/>
      <c r="AN217" s="46"/>
    </row>
    <row r="218" spans="1:40" x14ac:dyDescent="0.25">
      <c r="A218" s="45">
        <v>1805</v>
      </c>
      <c r="B218" s="46">
        <v>5.9393219086777069</v>
      </c>
      <c r="C218" s="46">
        <v>1.0038064339977195</v>
      </c>
      <c r="D218" s="46">
        <v>1.0434233279261629</v>
      </c>
      <c r="E218" s="46">
        <v>0.5353634314654504</v>
      </c>
      <c r="F218" s="46">
        <v>1.0956527263958322</v>
      </c>
      <c r="G218" s="46">
        <v>0.49066058493808523</v>
      </c>
      <c r="H218" s="46"/>
      <c r="I218" s="46">
        <v>10.108228413400957</v>
      </c>
      <c r="J218" s="46">
        <v>0</v>
      </c>
      <c r="K218" s="46">
        <v>10.108228413400957</v>
      </c>
      <c r="L218" s="46">
        <v>2.1306393845461993</v>
      </c>
      <c r="M218" s="46"/>
      <c r="N218" s="46"/>
      <c r="O218" s="46"/>
      <c r="P218" s="46"/>
      <c r="Q218" s="46"/>
      <c r="R218" s="46"/>
      <c r="S218" s="46">
        <v>1.0956527263958322</v>
      </c>
      <c r="T218" s="46"/>
      <c r="U218" s="46"/>
      <c r="V218" s="46">
        <v>3.2262921109420315</v>
      </c>
      <c r="W218" s="46">
        <v>0.62300522301740635</v>
      </c>
      <c r="X218" s="46">
        <v>8.557922570611618</v>
      </c>
      <c r="Y218" s="46">
        <v>16.053333333333335</v>
      </c>
      <c r="Z218" s="46">
        <v>3.9999999999999996</v>
      </c>
      <c r="AA218" s="46">
        <v>3.9999999999999996</v>
      </c>
      <c r="AB218" s="46">
        <v>5.1948051948051948</v>
      </c>
      <c r="AC218" s="46">
        <v>2.8571428571428568</v>
      </c>
      <c r="AD218" s="46"/>
      <c r="AE218" s="46">
        <v>0.93923948355940201</v>
      </c>
      <c r="AF218" s="46">
        <v>2.0472440944881889</v>
      </c>
      <c r="AG218" s="46"/>
      <c r="AH218" s="46">
        <v>35.091764963328984</v>
      </c>
      <c r="AI218" s="46">
        <v>3.1413991779744604E-2</v>
      </c>
      <c r="AJ218" s="46">
        <v>36.229890443915181</v>
      </c>
      <c r="AK218" s="46"/>
      <c r="AL218" s="46"/>
      <c r="AM218" s="46"/>
      <c r="AN218" s="46"/>
    </row>
    <row r="219" spans="1:40" x14ac:dyDescent="0.25">
      <c r="A219" s="45">
        <v>1806</v>
      </c>
      <c r="B219" s="46">
        <v>5.1566205718752185</v>
      </c>
      <c r="C219" s="46">
        <v>0.65849702070250393</v>
      </c>
      <c r="D219" s="46">
        <v>0.96178040462768155</v>
      </c>
      <c r="E219" s="46">
        <v>0.5219793456788141</v>
      </c>
      <c r="F219" s="46">
        <v>0.98053441726290835</v>
      </c>
      <c r="G219" s="46">
        <v>0.50840788269116499</v>
      </c>
      <c r="H219" s="46"/>
      <c r="I219" s="46">
        <v>8.7878196428382918</v>
      </c>
      <c r="J219" s="46">
        <v>0</v>
      </c>
      <c r="K219" s="46">
        <v>8.7878196428382918</v>
      </c>
      <c r="L219" s="46">
        <v>2.0015097248767324</v>
      </c>
      <c r="M219" s="46"/>
      <c r="N219" s="46"/>
      <c r="O219" s="46"/>
      <c r="P219" s="46"/>
      <c r="Q219" s="46"/>
      <c r="R219" s="46"/>
      <c r="S219" s="46">
        <v>0.98053441726290835</v>
      </c>
      <c r="T219" s="46"/>
      <c r="U219" s="46"/>
      <c r="V219" s="46">
        <v>2.9820441421396406</v>
      </c>
      <c r="W219" s="46">
        <v>0.62300522301740635</v>
      </c>
      <c r="X219" s="46">
        <v>7.910040998465413</v>
      </c>
      <c r="Y219" s="46">
        <v>6.4731182795698921</v>
      </c>
      <c r="Z219" s="46">
        <v>5.0238473767885532</v>
      </c>
      <c r="AA219" s="46">
        <v>5.0238473767885532</v>
      </c>
      <c r="AB219" s="46">
        <v>3.4722222222222223</v>
      </c>
      <c r="AC219" s="46">
        <v>1.7341040462427748</v>
      </c>
      <c r="AD219" s="46">
        <v>0.75160930249948876</v>
      </c>
      <c r="AE219" s="46">
        <v>1.1461697566352449</v>
      </c>
      <c r="AF219" s="46">
        <v>1.0526315789473684</v>
      </c>
      <c r="AG219" s="46">
        <v>0</v>
      </c>
      <c r="AH219" s="46">
        <v>24.677549939694096</v>
      </c>
      <c r="AI219" s="46">
        <v>0</v>
      </c>
      <c r="AJ219" s="46">
        <v>24.677549939694096</v>
      </c>
      <c r="AK219" s="46"/>
      <c r="AL219" s="46"/>
      <c r="AM219" s="46"/>
      <c r="AN219" s="46"/>
    </row>
    <row r="220" spans="1:40" x14ac:dyDescent="0.25">
      <c r="A220" s="45">
        <v>1807</v>
      </c>
      <c r="B220" s="46">
        <v>7.504724582282682</v>
      </c>
      <c r="C220" s="46">
        <v>0.65849702070250393</v>
      </c>
      <c r="D220" s="46">
        <v>0.98426566874923038</v>
      </c>
      <c r="E220" s="46">
        <v>0.52465616283614136</v>
      </c>
      <c r="F220" s="46">
        <v>1.061553575747602</v>
      </c>
      <c r="G220" s="46">
        <v>0.55573401003271072</v>
      </c>
      <c r="H220" s="46"/>
      <c r="I220" s="46">
        <v>11.28943102035087</v>
      </c>
      <c r="J220" s="46">
        <v>0</v>
      </c>
      <c r="K220" s="46">
        <v>11.28943102035087</v>
      </c>
      <c r="L220" s="46">
        <v>2.1306393845461993</v>
      </c>
      <c r="M220" s="46"/>
      <c r="N220" s="46"/>
      <c r="O220" s="46"/>
      <c r="P220" s="46"/>
      <c r="Q220" s="46"/>
      <c r="R220" s="46"/>
      <c r="S220" s="46">
        <v>1.061553575747602</v>
      </c>
      <c r="T220" s="46"/>
      <c r="U220" s="46"/>
      <c r="V220" s="46">
        <v>3.1921929602938013</v>
      </c>
      <c r="W220" s="46">
        <v>0.62300522301740635</v>
      </c>
      <c r="X220" s="46">
        <v>8.4674726420445587</v>
      </c>
      <c r="Y220" s="46">
        <v>6.6081229418221739</v>
      </c>
      <c r="Z220" s="46">
        <v>3.7440758293838869</v>
      </c>
      <c r="AA220" s="46">
        <v>3.7440758293838869</v>
      </c>
      <c r="AB220" s="46">
        <v>2.8449502133712654</v>
      </c>
      <c r="AC220" s="46">
        <v>1.6853932584269664</v>
      </c>
      <c r="AD220" s="46">
        <v>0.5960770918393925</v>
      </c>
      <c r="AE220" s="46">
        <v>1.0379980811153384</v>
      </c>
      <c r="AF220" s="46">
        <v>1.0970464135021096</v>
      </c>
      <c r="AG220" s="46">
        <v>0</v>
      </c>
      <c r="AH220" s="46">
        <v>21.357739658845023</v>
      </c>
      <c r="AI220" s="46">
        <v>0</v>
      </c>
      <c r="AJ220" s="46">
        <v>21.357739658845023</v>
      </c>
      <c r="AK220" s="46"/>
      <c r="AL220" s="46"/>
      <c r="AM220" s="46"/>
      <c r="AN220" s="46"/>
    </row>
    <row r="221" spans="1:40" x14ac:dyDescent="0.25">
      <c r="A221" s="45">
        <v>1808</v>
      </c>
      <c r="B221" s="46">
        <v>8.6557559599334013</v>
      </c>
      <c r="C221" s="46">
        <v>0.82713650161412078</v>
      </c>
      <c r="D221" s="46">
        <v>1.1173034814683949</v>
      </c>
      <c r="E221" s="46">
        <v>0.52733297999346862</v>
      </c>
      <c r="F221" s="46">
        <v>1.1254386173670001</v>
      </c>
      <c r="G221" s="46">
        <v>0.58879270192570232</v>
      </c>
      <c r="H221" s="46"/>
      <c r="I221" s="46">
        <v>12.841760242302088</v>
      </c>
      <c r="J221" s="46">
        <v>0</v>
      </c>
      <c r="K221" s="46">
        <v>12.841760242302088</v>
      </c>
      <c r="L221" s="46">
        <v>2.3243338740503989</v>
      </c>
      <c r="M221" s="46"/>
      <c r="N221" s="46"/>
      <c r="O221" s="46"/>
      <c r="P221" s="46"/>
      <c r="Q221" s="46"/>
      <c r="R221" s="46"/>
      <c r="S221" s="46">
        <v>1.1254386173670001</v>
      </c>
      <c r="T221" s="46"/>
      <c r="U221" s="46"/>
      <c r="V221" s="46">
        <v>3.4497724914173991</v>
      </c>
      <c r="W221" s="46">
        <v>0.62300522301740635</v>
      </c>
      <c r="X221" s="46">
        <v>9.1507169383852762</v>
      </c>
      <c r="Y221" s="46">
        <v>3.5600236546422237</v>
      </c>
      <c r="Z221" s="46">
        <v>2.5310372446936324</v>
      </c>
      <c r="AA221" s="46">
        <v>2.5310372446936324</v>
      </c>
      <c r="AB221" s="46">
        <v>1.3262599469496021</v>
      </c>
      <c r="AC221" s="46">
        <v>2.3809523809523814</v>
      </c>
      <c r="AD221" s="46">
        <v>0.4405448811792963</v>
      </c>
      <c r="AE221" s="46">
        <v>0.92982640559543173</v>
      </c>
      <c r="AF221" s="46">
        <v>0.76470588235294124</v>
      </c>
      <c r="AG221" s="46">
        <v>0</v>
      </c>
      <c r="AH221" s="46">
        <v>14.46438764105914</v>
      </c>
      <c r="AI221" s="46">
        <v>0</v>
      </c>
      <c r="AJ221" s="46">
        <v>14.46438764105914</v>
      </c>
      <c r="AK221" s="46"/>
      <c r="AL221" s="46"/>
      <c r="AM221" s="46"/>
      <c r="AN221" s="46"/>
    </row>
    <row r="222" spans="1:40" x14ac:dyDescent="0.25">
      <c r="A222" s="45">
        <v>1809</v>
      </c>
      <c r="B222" s="46">
        <v>8.9320034905695724</v>
      </c>
      <c r="C222" s="46">
        <v>1.0038064339977195</v>
      </c>
      <c r="D222" s="46">
        <v>1.0918737184737861</v>
      </c>
      <c r="E222" s="46">
        <v>0.53000979715079588</v>
      </c>
      <c r="F222" s="46">
        <v>1.3249677761771173</v>
      </c>
      <c r="G222" s="46">
        <v>0.59818833014792105</v>
      </c>
      <c r="H222" s="46"/>
      <c r="I222" s="46">
        <v>13.480849546516913</v>
      </c>
      <c r="J222" s="46">
        <v>0</v>
      </c>
      <c r="K222" s="46">
        <v>13.480849546516913</v>
      </c>
      <c r="L222" s="46">
        <v>2.5825931933893327</v>
      </c>
      <c r="M222" s="46"/>
      <c r="N222" s="46"/>
      <c r="O222" s="46"/>
      <c r="P222" s="46"/>
      <c r="Q222" s="46"/>
      <c r="R222" s="46"/>
      <c r="S222" s="46">
        <v>1.3249677761771173</v>
      </c>
      <c r="T222" s="46"/>
      <c r="U222" s="46"/>
      <c r="V222" s="46">
        <v>3.9075609695664499</v>
      </c>
      <c r="W222" s="46">
        <v>0.62300522301740635</v>
      </c>
      <c r="X222" s="46">
        <v>10.365026807113741</v>
      </c>
      <c r="Y222" s="46">
        <v>3.7484433374844337</v>
      </c>
      <c r="Z222" s="46">
        <v>2.6487845766974019</v>
      </c>
      <c r="AA222" s="46">
        <v>2.6487845766974019</v>
      </c>
      <c r="AB222" s="46">
        <v>1.3123359580052494</v>
      </c>
      <c r="AC222" s="46">
        <v>2.4000000000000004</v>
      </c>
      <c r="AD222" s="46"/>
      <c r="AE222" s="46"/>
      <c r="AF222" s="46">
        <v>0.69892473118279563</v>
      </c>
      <c r="AG222" s="46"/>
      <c r="AH222" s="46">
        <v>13.457273180067283</v>
      </c>
      <c r="AI222" s="46">
        <v>9.1642224338213507E-2</v>
      </c>
      <c r="AJ222" s="46">
        <v>14.81494796503828</v>
      </c>
      <c r="AK222" s="46"/>
      <c r="AL222" s="46"/>
      <c r="AM222" s="46"/>
      <c r="AN222" s="46"/>
    </row>
    <row r="223" spans="1:40" x14ac:dyDescent="0.25">
      <c r="A223" s="45">
        <v>1810</v>
      </c>
      <c r="B223" s="46">
        <v>6.4457757148440216</v>
      </c>
      <c r="C223" s="46">
        <v>1.108202303133482</v>
      </c>
      <c r="D223" s="46">
        <v>1.126940023234773</v>
      </c>
      <c r="E223" s="46">
        <v>0.65314338638784941</v>
      </c>
      <c r="F223" s="46">
        <v>3.2827238426933683</v>
      </c>
      <c r="G223" s="46">
        <v>0.54703435427139713</v>
      </c>
      <c r="H223" s="46"/>
      <c r="I223" s="46">
        <v>13.163819624564891</v>
      </c>
      <c r="J223" s="46">
        <v>0</v>
      </c>
      <c r="K223" s="46">
        <v>13.163819624564891</v>
      </c>
      <c r="L223" s="46">
        <v>1.6141207458683327</v>
      </c>
      <c r="M223" s="46"/>
      <c r="N223" s="46"/>
      <c r="O223" s="46"/>
      <c r="P223" s="46"/>
      <c r="Q223" s="46"/>
      <c r="R223" s="46"/>
      <c r="S223" s="46">
        <v>3.2827238426933683</v>
      </c>
      <c r="T223" s="46"/>
      <c r="U223" s="46"/>
      <c r="V223" s="46">
        <v>4.8968445885617005</v>
      </c>
      <c r="W223" s="46">
        <v>0.62300522301740635</v>
      </c>
      <c r="X223" s="46">
        <v>12.989157642329337</v>
      </c>
      <c r="Y223" s="46">
        <v>3.6774587660354312</v>
      </c>
      <c r="Z223" s="46">
        <v>3.2130147432638529</v>
      </c>
      <c r="AA223" s="46">
        <v>3.2130147432638529</v>
      </c>
      <c r="AB223" s="46">
        <v>1.1695906432748535</v>
      </c>
      <c r="AC223" s="46">
        <v>1.7441860465116279</v>
      </c>
      <c r="AD223" s="46"/>
      <c r="AE223" s="46"/>
      <c r="AF223" s="46">
        <v>0.57142857142857151</v>
      </c>
      <c r="AG223" s="46"/>
      <c r="AH223" s="46">
        <v>13.588693513778189</v>
      </c>
      <c r="AI223" s="46">
        <v>9.1642224338213507E-2</v>
      </c>
      <c r="AJ223" s="46">
        <v>14.95962700806751</v>
      </c>
      <c r="AK223" s="46"/>
      <c r="AL223" s="46"/>
      <c r="AM223" s="46"/>
      <c r="AN223" s="46"/>
    </row>
    <row r="224" spans="1:40" x14ac:dyDescent="0.25">
      <c r="A224" s="45">
        <v>1811</v>
      </c>
      <c r="B224" s="46">
        <v>6.491816969950051</v>
      </c>
      <c r="C224" s="46">
        <v>0.94759327369384705</v>
      </c>
      <c r="D224" s="46">
        <v>1.131758294117962</v>
      </c>
      <c r="E224" s="46">
        <v>0.5353634314654504</v>
      </c>
      <c r="F224" s="46">
        <v>1.3312687840567086</v>
      </c>
      <c r="G224" s="46">
        <v>0.56791352809854978</v>
      </c>
      <c r="H224" s="46"/>
      <c r="I224" s="46">
        <v>11.00571428138257</v>
      </c>
      <c r="J224" s="46">
        <v>0</v>
      </c>
      <c r="K224" s="46">
        <v>11.00571428138257</v>
      </c>
      <c r="L224" s="46">
        <v>1.807815235372533</v>
      </c>
      <c r="M224" s="46"/>
      <c r="N224" s="46"/>
      <c r="O224" s="46"/>
      <c r="P224" s="46"/>
      <c r="Q224" s="46"/>
      <c r="R224" s="46"/>
      <c r="S224" s="46">
        <v>1.3312687840567086</v>
      </c>
      <c r="T224" s="46"/>
      <c r="U224" s="46"/>
      <c r="V224" s="46">
        <v>3.1390840194292418</v>
      </c>
      <c r="W224" s="46">
        <v>0.62300522301740635</v>
      </c>
      <c r="X224" s="46">
        <v>8.3265981681602383</v>
      </c>
      <c r="Y224" s="46">
        <v>4.5093632958801502</v>
      </c>
      <c r="Z224" s="46">
        <v>3.203243791180943</v>
      </c>
      <c r="AA224" s="46">
        <v>3.203243791180943</v>
      </c>
      <c r="AB224" s="46">
        <v>1.7050298380221653</v>
      </c>
      <c r="AC224" s="46">
        <v>2</v>
      </c>
      <c r="AD224" s="46"/>
      <c r="AE224" s="46"/>
      <c r="AF224" s="46">
        <v>1.015625</v>
      </c>
      <c r="AG224" s="46"/>
      <c r="AH224" s="46">
        <v>15.636505716264201</v>
      </c>
      <c r="AI224" s="46">
        <v>9.1642224338213507E-2</v>
      </c>
      <c r="AJ224" s="46">
        <v>17.214038493667523</v>
      </c>
      <c r="AK224" s="46"/>
      <c r="AL224" s="46"/>
      <c r="AM224" s="46"/>
      <c r="AN224" s="46"/>
    </row>
    <row r="225" spans="1:40" x14ac:dyDescent="0.25">
      <c r="A225" s="45">
        <v>1812</v>
      </c>
      <c r="B225" s="46">
        <v>8.2874259190851713</v>
      </c>
      <c r="C225" s="46">
        <v>0.554101151566741</v>
      </c>
      <c r="D225" s="46">
        <v>1.1365765650011512</v>
      </c>
      <c r="E225" s="46">
        <v>0.53804024862277766</v>
      </c>
      <c r="F225" s="46">
        <v>1.0675663709168819</v>
      </c>
      <c r="G225" s="46">
        <v>0.5463383818104921</v>
      </c>
      <c r="H225" s="46"/>
      <c r="I225" s="46">
        <v>12.130048637003217</v>
      </c>
      <c r="J225" s="46">
        <v>0</v>
      </c>
      <c r="K225" s="46">
        <v>12.130048637003217</v>
      </c>
      <c r="L225" s="46">
        <v>2.8408525127282656</v>
      </c>
      <c r="M225" s="46"/>
      <c r="N225" s="46"/>
      <c r="O225" s="46"/>
      <c r="P225" s="46"/>
      <c r="Q225" s="46"/>
      <c r="R225" s="46"/>
      <c r="S225" s="46">
        <v>1.0675663709168819</v>
      </c>
      <c r="T225" s="46"/>
      <c r="U225" s="46"/>
      <c r="V225" s="46">
        <v>3.9084188836451474</v>
      </c>
      <c r="W225" s="46">
        <v>0.62300522301740635</v>
      </c>
      <c r="X225" s="46">
        <v>10.367302472802175</v>
      </c>
      <c r="Y225" s="46">
        <v>4.9669966996699673</v>
      </c>
      <c r="Z225" s="46">
        <v>4.1965471447543159</v>
      </c>
      <c r="AA225" s="46">
        <v>4.1965471447543159</v>
      </c>
      <c r="AB225" s="46">
        <v>2.028397565922921</v>
      </c>
      <c r="AC225" s="46">
        <v>2.2727272727272725</v>
      </c>
      <c r="AD225" s="46"/>
      <c r="AE225" s="46"/>
      <c r="AF225" s="46">
        <v>0.90592334494773519</v>
      </c>
      <c r="AG225" s="46"/>
      <c r="AH225" s="46">
        <v>18.567139172776525</v>
      </c>
      <c r="AI225" s="46">
        <v>9.1642224338213507E-2</v>
      </c>
      <c r="AJ225" s="46">
        <v>20.440337133955161</v>
      </c>
      <c r="AK225" s="46"/>
      <c r="AL225" s="46"/>
      <c r="AM225" s="46"/>
      <c r="AN225" s="46"/>
    </row>
    <row r="226" spans="1:40" x14ac:dyDescent="0.25">
      <c r="A226" s="45">
        <v>1813</v>
      </c>
      <c r="B226" s="46">
        <v>6.7220232454801936</v>
      </c>
      <c r="C226" s="46">
        <v>1.0038064339977195</v>
      </c>
      <c r="D226" s="46">
        <v>1.1419301993158055</v>
      </c>
      <c r="E226" s="46">
        <v>0.54071706578010481</v>
      </c>
      <c r="F226" s="46">
        <v>0.91766017156618818</v>
      </c>
      <c r="G226" s="46">
        <v>0.50318808923437686</v>
      </c>
      <c r="H226" s="46"/>
      <c r="I226" s="46">
        <v>10.829325205374388</v>
      </c>
      <c r="J226" s="46">
        <v>0</v>
      </c>
      <c r="K226" s="46">
        <v>10.829325205374388</v>
      </c>
      <c r="L226" s="46">
        <v>2.969982172397732</v>
      </c>
      <c r="M226" s="46">
        <v>2.7026484428954598</v>
      </c>
      <c r="N226" s="46">
        <v>2.8726263323857402</v>
      </c>
      <c r="O226" s="46"/>
      <c r="P226" s="46"/>
      <c r="Q226" s="46"/>
      <c r="R226" s="46"/>
      <c r="S226" s="46">
        <v>0.91766017156618818</v>
      </c>
      <c r="T226" s="46"/>
      <c r="U226" s="46"/>
      <c r="V226" s="46">
        <v>9.4629171192451214</v>
      </c>
      <c r="W226" s="46">
        <v>0.23670209857947838</v>
      </c>
      <c r="X226" s="46">
        <v>12.397410108994578</v>
      </c>
      <c r="Y226" s="46">
        <v>4.536548605877921</v>
      </c>
      <c r="Z226" s="46">
        <v>3.6384571099597007</v>
      </c>
      <c r="AA226" s="46">
        <v>3.6384571099597007</v>
      </c>
      <c r="AB226" s="46">
        <v>1.9047619047619047</v>
      </c>
      <c r="AC226" s="46">
        <v>1.8072289156626509</v>
      </c>
      <c r="AD226" s="46"/>
      <c r="AE226" s="46"/>
      <c r="AF226" s="46">
        <v>0.82278481012658222</v>
      </c>
      <c r="AG226" s="46">
        <v>0</v>
      </c>
      <c r="AH226" s="46">
        <v>16.348238456348458</v>
      </c>
      <c r="AI226" s="46">
        <v>9.1642224338213507E-2</v>
      </c>
      <c r="AJ226" s="46">
        <v>17.997576389366962</v>
      </c>
      <c r="AK226" s="46"/>
      <c r="AL226" s="46"/>
      <c r="AM226" s="46"/>
      <c r="AN226" s="46"/>
    </row>
    <row r="227" spans="1:40" x14ac:dyDescent="0.25">
      <c r="A227" s="45">
        <v>1814</v>
      </c>
      <c r="B227" s="46">
        <v>4.8343317861330171</v>
      </c>
      <c r="C227" s="46"/>
      <c r="D227" s="46"/>
      <c r="E227" s="46">
        <v>0.46844300253226906</v>
      </c>
      <c r="F227" s="46">
        <v>1.0208705524542814</v>
      </c>
      <c r="G227" s="46"/>
      <c r="H227" s="46"/>
      <c r="I227" s="46">
        <v>6.3236453411195672</v>
      </c>
      <c r="J227" s="46">
        <v>0.21150354067951521</v>
      </c>
      <c r="K227" s="46">
        <v>8.0198779162168918</v>
      </c>
      <c r="L227" s="46">
        <v>2.0337921397940995</v>
      </c>
      <c r="M227" s="46">
        <v>1.6997788949028048</v>
      </c>
      <c r="N227" s="46">
        <v>1.5637965833105805</v>
      </c>
      <c r="O227" s="46"/>
      <c r="P227" s="46"/>
      <c r="Q227" s="46"/>
      <c r="R227" s="46"/>
      <c r="S227" s="46">
        <v>1.0208705524542814</v>
      </c>
      <c r="T227" s="46"/>
      <c r="U227" s="46"/>
      <c r="V227" s="46">
        <v>6.3182381704617665</v>
      </c>
      <c r="W227" s="46">
        <v>0.23670209857947838</v>
      </c>
      <c r="X227" s="46">
        <v>8.277552130961352</v>
      </c>
      <c r="Y227" s="46">
        <v>4.2544169611307421</v>
      </c>
      <c r="Z227" s="46">
        <v>2.4990114669829975</v>
      </c>
      <c r="AA227" s="46">
        <v>2.4990114669829975</v>
      </c>
      <c r="AB227" s="46">
        <v>1.8399264029438824</v>
      </c>
      <c r="AC227" s="46">
        <v>2.1582733812949644</v>
      </c>
      <c r="AD227" s="46"/>
      <c r="AE227" s="46"/>
      <c r="AF227" s="46">
        <v>0.85808580858085814</v>
      </c>
      <c r="AG227" s="46"/>
      <c r="AH227" s="46">
        <v>14.108725487916443</v>
      </c>
      <c r="AI227" s="46">
        <v>9.1642224338213507E-2</v>
      </c>
      <c r="AJ227" s="46">
        <v>15.532123867864172</v>
      </c>
      <c r="AK227" s="46"/>
      <c r="AL227" s="46"/>
      <c r="AM227" s="46"/>
      <c r="AN227" s="46"/>
    </row>
    <row r="228" spans="1:40" x14ac:dyDescent="0.25">
      <c r="A228" s="45">
        <v>1815</v>
      </c>
      <c r="B228" s="46">
        <v>5.663074378041534</v>
      </c>
      <c r="C228" s="46"/>
      <c r="D228" s="46"/>
      <c r="E228" s="46">
        <v>0.58889977461199539</v>
      </c>
      <c r="F228" s="46">
        <v>1.1240809333423747</v>
      </c>
      <c r="G228" s="46"/>
      <c r="H228" s="46"/>
      <c r="I228" s="46">
        <v>7.3760550859959046</v>
      </c>
      <c r="J228" s="46">
        <v>0.21150354067951521</v>
      </c>
      <c r="K228" s="46">
        <v>9.3545823811973552</v>
      </c>
      <c r="L228" s="46">
        <v>1.5172735011162326</v>
      </c>
      <c r="M228" s="46">
        <v>1.1558496485339074</v>
      </c>
      <c r="N228" s="46">
        <v>1.2748341711771038</v>
      </c>
      <c r="O228" s="46"/>
      <c r="P228" s="46"/>
      <c r="Q228" s="46"/>
      <c r="R228" s="46"/>
      <c r="S228" s="46">
        <v>1.1240809333423747</v>
      </c>
      <c r="T228" s="46"/>
      <c r="U228" s="46"/>
      <c r="V228" s="46">
        <v>5.0720382541696178</v>
      </c>
      <c r="W228" s="46">
        <v>0.23670209857947838</v>
      </c>
      <c r="X228" s="46">
        <v>6.6449000380197472</v>
      </c>
      <c r="Y228" s="46">
        <v>4.0160106737825219</v>
      </c>
      <c r="Z228" s="46">
        <v>2.3511904761904763</v>
      </c>
      <c r="AA228" s="46">
        <v>2.3511904761904763</v>
      </c>
      <c r="AB228" s="46">
        <v>1.6233766233766234</v>
      </c>
      <c r="AC228" s="46">
        <v>2.1276595744680851</v>
      </c>
      <c r="AD228" s="46"/>
      <c r="AE228" s="46"/>
      <c r="AF228" s="46">
        <v>0.64039408866995085</v>
      </c>
      <c r="AG228" s="46"/>
      <c r="AH228" s="46">
        <v>13.109821912678132</v>
      </c>
      <c r="AI228" s="46">
        <v>9.1642224338213507E-2</v>
      </c>
      <c r="AJ228" s="46">
        <v>14.432443101097403</v>
      </c>
      <c r="AK228" s="46"/>
      <c r="AL228" s="46"/>
      <c r="AM228" s="46"/>
      <c r="AN228" s="46"/>
    </row>
    <row r="229" spans="1:40" x14ac:dyDescent="0.25">
      <c r="A229" s="45">
        <v>1816</v>
      </c>
      <c r="B229" s="46">
        <v>5.478909357617419</v>
      </c>
      <c r="C229" s="46"/>
      <c r="D229" s="46"/>
      <c r="E229" s="46">
        <v>0.56213160303872289</v>
      </c>
      <c r="F229" s="46">
        <v>1.227291314230468</v>
      </c>
      <c r="G229" s="46"/>
      <c r="H229" s="46"/>
      <c r="I229" s="46">
        <v>7.2683322748866104</v>
      </c>
      <c r="J229" s="46">
        <v>0.21150354067951521</v>
      </c>
      <c r="K229" s="46">
        <v>9.2179643788766743</v>
      </c>
      <c r="L229" s="46">
        <v>1.8320270465605577</v>
      </c>
      <c r="M229" s="46">
        <v>1.3938186938202999</v>
      </c>
      <c r="N229" s="46">
        <v>1.4958054275144683</v>
      </c>
      <c r="O229" s="46"/>
      <c r="P229" s="46"/>
      <c r="Q229" s="46"/>
      <c r="R229" s="46"/>
      <c r="S229" s="46">
        <v>1.227291314230468</v>
      </c>
      <c r="T229" s="46"/>
      <c r="U229" s="46"/>
      <c r="V229" s="46">
        <v>5.9489424821257941</v>
      </c>
      <c r="W229" s="46">
        <v>0.23670209857947838</v>
      </c>
      <c r="X229" s="46">
        <v>7.7937361953368702</v>
      </c>
      <c r="Y229" s="46">
        <v>3.2752992383025035</v>
      </c>
      <c r="Z229" s="46">
        <v>1.9030412526347487</v>
      </c>
      <c r="AA229" s="46">
        <v>1.9030412526347487</v>
      </c>
      <c r="AB229" s="46">
        <v>1.3568521031207599</v>
      </c>
      <c r="AC229" s="46">
        <v>1.7647058823529411</v>
      </c>
      <c r="AD229" s="46"/>
      <c r="AE229" s="46"/>
      <c r="AF229" s="46">
        <v>0.54393305439330553</v>
      </c>
      <c r="AG229" s="46"/>
      <c r="AH229" s="46">
        <v>10.746872783439008</v>
      </c>
      <c r="AI229" s="46">
        <v>9.1642224338213507E-2</v>
      </c>
      <c r="AJ229" s="46">
        <v>11.831101215167498</v>
      </c>
      <c r="AK229" s="46"/>
      <c r="AL229" s="46"/>
      <c r="AM229" s="46"/>
      <c r="AN229" s="46"/>
    </row>
    <row r="230" spans="1:40" x14ac:dyDescent="0.25">
      <c r="A230" s="45">
        <v>1817</v>
      </c>
      <c r="B230" s="46">
        <v>5.8932806535716775</v>
      </c>
      <c r="C230" s="46"/>
      <c r="D230" s="46"/>
      <c r="E230" s="46">
        <v>0.58889977461199539</v>
      </c>
      <c r="F230" s="46">
        <v>1.3305016951185611</v>
      </c>
      <c r="G230" s="46"/>
      <c r="H230" s="46"/>
      <c r="I230" s="46">
        <v>7.8126821233022339</v>
      </c>
      <c r="J230" s="46">
        <v>0.21150354067951521</v>
      </c>
      <c r="K230" s="46">
        <v>9.9083287324271474</v>
      </c>
      <c r="L230" s="46">
        <v>2.4776753449078903</v>
      </c>
      <c r="M230" s="46">
        <v>2.1587191965265622</v>
      </c>
      <c r="N230" s="46">
        <v>2.09072804073045</v>
      </c>
      <c r="O230" s="46"/>
      <c r="P230" s="46"/>
      <c r="Q230" s="46"/>
      <c r="R230" s="46"/>
      <c r="S230" s="46">
        <v>1.3305016951185611</v>
      </c>
      <c r="T230" s="46"/>
      <c r="U230" s="46"/>
      <c r="V230" s="46">
        <v>8.0576242772834643</v>
      </c>
      <c r="W230" s="46">
        <v>0.23670209857947838</v>
      </c>
      <c r="X230" s="46">
        <v>10.556329661444069</v>
      </c>
      <c r="Y230" s="46">
        <v>3.1078988125967988</v>
      </c>
      <c r="Z230" s="46">
        <v>1.965785381026439</v>
      </c>
      <c r="AA230" s="46">
        <v>1.965785381026439</v>
      </c>
      <c r="AB230" s="46">
        <v>1.3559322033898304</v>
      </c>
      <c r="AC230" s="46">
        <v>1.6483516483516483</v>
      </c>
      <c r="AD230" s="46"/>
      <c r="AE230" s="46"/>
      <c r="AF230" s="46">
        <v>0.72625698324022347</v>
      </c>
      <c r="AG230" s="46"/>
      <c r="AH230" s="46">
        <v>10.770010409631377</v>
      </c>
      <c r="AI230" s="46">
        <v>9.1642224338213507E-2</v>
      </c>
      <c r="AJ230" s="46">
        <v>11.856573145735288</v>
      </c>
      <c r="AK230" s="46"/>
      <c r="AL230" s="46"/>
      <c r="AM230" s="46"/>
      <c r="AN230" s="46"/>
    </row>
    <row r="231" spans="1:40" x14ac:dyDescent="0.25">
      <c r="A231" s="45">
        <v>1818</v>
      </c>
      <c r="B231" s="46">
        <v>5.5249506127234476</v>
      </c>
      <c r="C231" s="46"/>
      <c r="D231" s="46"/>
      <c r="E231" s="46">
        <v>0.56213160303872289</v>
      </c>
      <c r="F231" s="46">
        <v>1.4337120760066544</v>
      </c>
      <c r="G231" s="46"/>
      <c r="H231" s="46"/>
      <c r="I231" s="46">
        <v>7.5207942917688246</v>
      </c>
      <c r="J231" s="46">
        <v>0.21150354067951521</v>
      </c>
      <c r="K231" s="46">
        <v>9.5381459268062407</v>
      </c>
      <c r="L231" s="46">
        <v>3.0506882096911494</v>
      </c>
      <c r="M231" s="46">
        <v>3.1445909555701892</v>
      </c>
      <c r="N231" s="46">
        <v>3.3995577898056095</v>
      </c>
      <c r="O231" s="46"/>
      <c r="P231" s="46"/>
      <c r="Q231" s="46"/>
      <c r="R231" s="46"/>
      <c r="S231" s="46">
        <v>1.4337120760066544</v>
      </c>
      <c r="T231" s="46"/>
      <c r="U231" s="46"/>
      <c r="V231" s="46">
        <v>11.028549031073602</v>
      </c>
      <c r="W231" s="46">
        <v>0.23670209857947838</v>
      </c>
      <c r="X231" s="46">
        <v>14.448551490249248</v>
      </c>
      <c r="Y231" s="46">
        <v>3.5558180744240997</v>
      </c>
      <c r="Z231" s="46">
        <v>3.3228180862250261</v>
      </c>
      <c r="AA231" s="46">
        <v>3.3228180862250261</v>
      </c>
      <c r="AB231" s="46">
        <v>1.7559262510974538</v>
      </c>
      <c r="AC231" s="46">
        <v>2.2900763358778629</v>
      </c>
      <c r="AD231" s="46"/>
      <c r="AE231" s="46"/>
      <c r="AF231" s="46">
        <v>0.7344632768361582</v>
      </c>
      <c r="AG231" s="46"/>
      <c r="AH231" s="46">
        <v>14.981920110685628</v>
      </c>
      <c r="AI231" s="46">
        <v>9.1642224338213507E-2</v>
      </c>
      <c r="AJ231" s="46">
        <v>16.493413181574311</v>
      </c>
      <c r="AK231" s="46"/>
      <c r="AL231" s="46"/>
      <c r="AM231" s="46"/>
      <c r="AN231" s="46"/>
    </row>
    <row r="232" spans="1:40" x14ac:dyDescent="0.25">
      <c r="A232" s="45">
        <v>1819</v>
      </c>
      <c r="B232" s="46">
        <v>6.5378582250560786</v>
      </c>
      <c r="C232" s="46"/>
      <c r="D232" s="46"/>
      <c r="E232" s="46">
        <v>0.58889977461199539</v>
      </c>
      <c r="F232" s="46">
        <v>1.5369224568947475</v>
      </c>
      <c r="G232" s="46"/>
      <c r="H232" s="46"/>
      <c r="I232" s="46">
        <v>8.6636804565628225</v>
      </c>
      <c r="J232" s="46">
        <v>0.21150354067951521</v>
      </c>
      <c r="K232" s="46">
        <v>10.987595891082455</v>
      </c>
      <c r="L232" s="46">
        <v>3.2766651141127152</v>
      </c>
      <c r="M232" s="46">
        <v>3.1445909555701892</v>
      </c>
      <c r="N232" s="46">
        <v>3.1445909555701892</v>
      </c>
      <c r="O232" s="46"/>
      <c r="P232" s="46"/>
      <c r="Q232" s="46"/>
      <c r="R232" s="46"/>
      <c r="S232" s="46">
        <v>1.5369224568947475</v>
      </c>
      <c r="T232" s="46"/>
      <c r="U232" s="46"/>
      <c r="V232" s="46">
        <v>11.102769482147842</v>
      </c>
      <c r="W232" s="46">
        <v>0.23670209857947838</v>
      </c>
      <c r="X232" s="46">
        <v>14.545788035687291</v>
      </c>
      <c r="Y232" s="46">
        <v>4.6811819595645412</v>
      </c>
      <c r="Z232" s="46">
        <v>3.2882414151925081</v>
      </c>
      <c r="AA232" s="46">
        <v>3.2882414151925081</v>
      </c>
      <c r="AB232" s="46">
        <v>1.8467220683287164</v>
      </c>
      <c r="AC232" s="46">
        <v>2.1582733812949644</v>
      </c>
      <c r="AD232" s="46"/>
      <c r="AE232" s="46"/>
      <c r="AF232" s="46">
        <v>0.76923076923076927</v>
      </c>
      <c r="AG232" s="46">
        <v>0</v>
      </c>
      <c r="AH232" s="46">
        <v>16.03189100880401</v>
      </c>
      <c r="AI232" s="46">
        <v>9.1642224338213507E-2</v>
      </c>
      <c r="AJ232" s="46">
        <v>17.649313341457262</v>
      </c>
      <c r="AK232" s="46"/>
      <c r="AL232" s="46"/>
      <c r="AM232" s="46"/>
      <c r="AN232" s="46"/>
    </row>
    <row r="233" spans="1:40" x14ac:dyDescent="0.25">
      <c r="A233" s="45">
        <v>1820</v>
      </c>
      <c r="B233" s="46">
        <v>7.9651371333429699</v>
      </c>
      <c r="C233" s="46"/>
      <c r="D233" s="46"/>
      <c r="E233" s="46">
        <v>0.55035360754648288</v>
      </c>
      <c r="F233" s="46">
        <v>1.6401328377828408</v>
      </c>
      <c r="G233" s="46"/>
      <c r="H233" s="46"/>
      <c r="I233" s="46">
        <v>10.155623578672294</v>
      </c>
      <c r="J233" s="46">
        <v>0.21150354067951521</v>
      </c>
      <c r="K233" s="46">
        <v>12.879732633706775</v>
      </c>
      <c r="L233" s="46">
        <v>3.3654417551354738</v>
      </c>
      <c r="M233" s="46">
        <v>3.5355401013978343</v>
      </c>
      <c r="N233" s="46">
        <v>3.3995577898056095</v>
      </c>
      <c r="O233" s="46"/>
      <c r="P233" s="46"/>
      <c r="Q233" s="46"/>
      <c r="R233" s="46"/>
      <c r="S233" s="46">
        <v>1.6401328377828408</v>
      </c>
      <c r="T233" s="46"/>
      <c r="U233" s="46"/>
      <c r="V233" s="46">
        <v>11.940672484121759</v>
      </c>
      <c r="W233" s="46">
        <v>0.23670209857947838</v>
      </c>
      <c r="X233" s="46">
        <v>15.643528512131093</v>
      </c>
      <c r="Y233" s="46">
        <v>5.1277683134582626</v>
      </c>
      <c r="Z233" s="46">
        <v>4.2161440960640428</v>
      </c>
      <c r="AA233" s="46">
        <v>4.2161440960640428</v>
      </c>
      <c r="AB233" s="46">
        <v>1.7667844522968199</v>
      </c>
      <c r="AC233" s="46">
        <v>1.6393442622950818</v>
      </c>
      <c r="AD233" s="46"/>
      <c r="AE233" s="46"/>
      <c r="AF233" s="46">
        <v>0.85245901639344268</v>
      </c>
      <c r="AG233" s="46"/>
      <c r="AH233" s="46">
        <v>17.818644236571693</v>
      </c>
      <c r="AI233" s="46">
        <v>9.1642224338213507E-2</v>
      </c>
      <c r="AJ233" s="46">
        <v>19.616328184772648</v>
      </c>
      <c r="AK233" s="46"/>
      <c r="AL233" s="46"/>
      <c r="AM233" s="46"/>
      <c r="AN233" s="46"/>
    </row>
    <row r="234" spans="1:40" x14ac:dyDescent="0.25">
      <c r="A234" s="45">
        <v>1821</v>
      </c>
      <c r="B234" s="46">
        <v>7.4586833271766553</v>
      </c>
      <c r="C234" s="46"/>
      <c r="D234" s="46"/>
      <c r="E234" s="46">
        <v>0.50538307930338511</v>
      </c>
      <c r="F234" s="46">
        <v>1.7433432186709341</v>
      </c>
      <c r="G234" s="46"/>
      <c r="H234" s="46"/>
      <c r="I234" s="46">
        <v>9.7074096251509747</v>
      </c>
      <c r="J234" s="46">
        <v>0.21150354067951521</v>
      </c>
      <c r="K234" s="46">
        <v>12.311291332261256</v>
      </c>
      <c r="L234" s="46">
        <v>2.4292517225318409</v>
      </c>
      <c r="M234" s="46">
        <v>2.0737302517814218</v>
      </c>
      <c r="N234" s="46">
        <v>1.9037523622911416</v>
      </c>
      <c r="O234" s="46"/>
      <c r="P234" s="46"/>
      <c r="Q234" s="46"/>
      <c r="R234" s="46"/>
      <c r="S234" s="46">
        <v>1.7433432186709341</v>
      </c>
      <c r="T234" s="46"/>
      <c r="U234" s="46"/>
      <c r="V234" s="46">
        <v>8.1500775552753382</v>
      </c>
      <c r="W234" s="46">
        <v>0.23670209857947838</v>
      </c>
      <c r="X234" s="46">
        <v>10.67745311510458</v>
      </c>
      <c r="Y234" s="46">
        <v>3.978849966953073</v>
      </c>
      <c r="Z234" s="46">
        <v>3.5189309576837413</v>
      </c>
      <c r="AA234" s="46">
        <v>3.5189309576837413</v>
      </c>
      <c r="AB234" s="46">
        <v>1.4695077149155034</v>
      </c>
      <c r="AC234" s="46">
        <v>1.5957446808510638</v>
      </c>
      <c r="AD234" s="46"/>
      <c r="AE234" s="46"/>
      <c r="AF234" s="46">
        <v>0.90277777777777779</v>
      </c>
      <c r="AG234" s="46"/>
      <c r="AH234" s="46">
        <v>14.984742055864901</v>
      </c>
      <c r="AI234" s="46">
        <v>9.1642224338213507E-2</v>
      </c>
      <c r="AJ234" s="46">
        <v>16.496519826615376</v>
      </c>
      <c r="AK234" s="46"/>
      <c r="AL234" s="46"/>
      <c r="AM234" s="46"/>
      <c r="AN234" s="46"/>
    </row>
    <row r="235" spans="1:40" x14ac:dyDescent="0.25">
      <c r="A235" s="45">
        <v>1822</v>
      </c>
      <c r="B235" s="46">
        <v>6.9061882659043103</v>
      </c>
      <c r="C235" s="46"/>
      <c r="D235" s="46"/>
      <c r="E235" s="46">
        <v>0.47486736370985444</v>
      </c>
      <c r="F235" s="46">
        <v>1.8465535995590274</v>
      </c>
      <c r="G235" s="46"/>
      <c r="H235" s="46"/>
      <c r="I235" s="46">
        <v>9.2276092291731935</v>
      </c>
      <c r="J235" s="46">
        <v>0.21150354067951521</v>
      </c>
      <c r="K235" s="46">
        <v>11.702790951179942</v>
      </c>
      <c r="L235" s="46">
        <v>2.1952042143809321</v>
      </c>
      <c r="M235" s="46">
        <v>1.8187634175460015</v>
      </c>
      <c r="N235" s="46">
        <v>1.7847678396479452</v>
      </c>
      <c r="O235" s="46"/>
      <c r="P235" s="46"/>
      <c r="Q235" s="46"/>
      <c r="R235" s="46"/>
      <c r="S235" s="46">
        <v>1.8465535995590274</v>
      </c>
      <c r="T235" s="46"/>
      <c r="U235" s="46"/>
      <c r="V235" s="46">
        <v>7.6452890711339059</v>
      </c>
      <c r="W235" s="46">
        <v>0.23670209857947838</v>
      </c>
      <c r="X235" s="46">
        <v>10.016127460727692</v>
      </c>
      <c r="Y235" s="46">
        <v>2.4641833810888256</v>
      </c>
      <c r="Z235" s="46">
        <v>1.8308227114716105</v>
      </c>
      <c r="AA235" s="46">
        <v>1.8308227114716105</v>
      </c>
      <c r="AB235" s="46">
        <v>1.1641443538998835</v>
      </c>
      <c r="AC235" s="46">
        <v>1.875</v>
      </c>
      <c r="AD235" s="46"/>
      <c r="AE235" s="46"/>
      <c r="AF235" s="46">
        <v>0.68965517241379315</v>
      </c>
      <c r="AG235" s="46"/>
      <c r="AH235" s="46">
        <v>9.8546283303457241</v>
      </c>
      <c r="AI235" s="46">
        <v>9.1642224338213507E-2</v>
      </c>
      <c r="AJ235" s="46">
        <v>10.848840175520168</v>
      </c>
      <c r="AK235" s="46"/>
      <c r="AL235" s="46"/>
      <c r="AM235" s="46"/>
      <c r="AN235" s="46"/>
    </row>
    <row r="236" spans="1:40" x14ac:dyDescent="0.25">
      <c r="A236" s="45">
        <v>1823</v>
      </c>
      <c r="B236" s="46">
        <v>8.6557559599334013</v>
      </c>
      <c r="C236" s="46"/>
      <c r="D236" s="46"/>
      <c r="E236" s="46">
        <v>0.48182708831890531</v>
      </c>
      <c r="F236" s="46">
        <v>1.9497639804471207</v>
      </c>
      <c r="G236" s="46"/>
      <c r="H236" s="46"/>
      <c r="I236" s="46">
        <v>11.087347028699426</v>
      </c>
      <c r="J236" s="46">
        <v>0.21150354067951521</v>
      </c>
      <c r="K236" s="46">
        <v>14.061378332953259</v>
      </c>
      <c r="L236" s="46">
        <v>2.3888987038851326</v>
      </c>
      <c r="M236" s="46">
        <v>2.328697086016843</v>
      </c>
      <c r="N236" s="46">
        <v>2.2947015081187869</v>
      </c>
      <c r="O236" s="46">
        <v>9.4978879330975569E-2</v>
      </c>
      <c r="P236" s="46">
        <v>0.31609019191099907</v>
      </c>
      <c r="Q236" s="46">
        <v>1.0279253040945693</v>
      </c>
      <c r="R236" s="46">
        <v>0.57105432689648028</v>
      </c>
      <c r="S236" s="46">
        <v>1.9497639804471207</v>
      </c>
      <c r="T236" s="46">
        <v>0.4128214072668952</v>
      </c>
      <c r="U236" s="46">
        <v>0</v>
      </c>
      <c r="V236" s="46">
        <v>11.384931387967802</v>
      </c>
      <c r="W236" s="46">
        <v>0</v>
      </c>
      <c r="X236" s="46">
        <v>11.384931387967802</v>
      </c>
      <c r="Y236" s="46">
        <v>2.1772151898734178</v>
      </c>
      <c r="Z236" s="46">
        <v>0.9949622166246852</v>
      </c>
      <c r="AA236" s="46">
        <v>0.9949622166246852</v>
      </c>
      <c r="AB236" s="46">
        <v>0.85910652920962205</v>
      </c>
      <c r="AC236" s="46">
        <v>1.6759776536312847</v>
      </c>
      <c r="AD236" s="46"/>
      <c r="AE236" s="46"/>
      <c r="AF236" s="46">
        <v>0.41666666666666663</v>
      </c>
      <c r="AG236" s="46"/>
      <c r="AH236" s="46">
        <v>7.1188904726303619</v>
      </c>
      <c r="AI236" s="46">
        <v>9.1642224338213507E-2</v>
      </c>
      <c r="AJ236" s="46">
        <v>7.8370997236676656</v>
      </c>
      <c r="AK236" s="46"/>
      <c r="AL236" s="46"/>
      <c r="AM236" s="46"/>
      <c r="AN236" s="46"/>
    </row>
    <row r="237" spans="1:40" x14ac:dyDescent="0.25">
      <c r="A237" s="45">
        <v>1824</v>
      </c>
      <c r="B237" s="46">
        <v>7.9190958782369414</v>
      </c>
      <c r="C237" s="46"/>
      <c r="D237" s="46"/>
      <c r="E237" s="46">
        <v>0.49521117410554161</v>
      </c>
      <c r="F237" s="46">
        <v>2.052974361335214</v>
      </c>
      <c r="G237" s="46"/>
      <c r="H237" s="46"/>
      <c r="I237" s="46">
        <v>10.467281413677696</v>
      </c>
      <c r="J237" s="46">
        <v>0.21150354067951521</v>
      </c>
      <c r="K237" s="46">
        <v>13.274988479590958</v>
      </c>
      <c r="L237" s="46">
        <v>2.2920514591330323</v>
      </c>
      <c r="M237" s="46">
        <v>2.1757169854755904</v>
      </c>
      <c r="N237" s="46">
        <v>1.8697567843930856</v>
      </c>
      <c r="O237" s="46">
        <v>8.5827268562105527E-2</v>
      </c>
      <c r="P237" s="46">
        <v>0.32757339199954405</v>
      </c>
      <c r="Q237" s="46">
        <v>1.0279253040945693</v>
      </c>
      <c r="R237" s="46">
        <v>0.53957889155572947</v>
      </c>
      <c r="S237" s="46">
        <v>2.052974361335214</v>
      </c>
      <c r="T237" s="46">
        <v>0.36451251918247135</v>
      </c>
      <c r="U237" s="46">
        <v>0</v>
      </c>
      <c r="V237" s="46">
        <v>10.73591696573134</v>
      </c>
      <c r="W237" s="46">
        <v>0</v>
      </c>
      <c r="X237" s="46">
        <v>10.73591696573134</v>
      </c>
      <c r="Y237" s="46">
        <v>4.1105880429280903</v>
      </c>
      <c r="Z237" s="46">
        <v>2.7434567486283594</v>
      </c>
      <c r="AA237" s="46">
        <v>2.6278586278586276</v>
      </c>
      <c r="AB237" s="46">
        <v>1.2987012987012987</v>
      </c>
      <c r="AC237" s="46">
        <v>1.4705882352941178</v>
      </c>
      <c r="AD237" s="46">
        <v>0.49228821284179342</v>
      </c>
      <c r="AE237" s="46"/>
      <c r="AF237" s="46">
        <v>0.63260340632603407</v>
      </c>
      <c r="AG237" s="46">
        <v>0</v>
      </c>
      <c r="AH237" s="46">
        <v>13.376084572578321</v>
      </c>
      <c r="AI237" s="46">
        <v>6.0228232558468903E-2</v>
      </c>
      <c r="AJ237" s="46">
        <v>14.233333066595373</v>
      </c>
      <c r="AK237" s="46"/>
      <c r="AL237" s="46"/>
      <c r="AM237" s="46"/>
      <c r="AN237" s="46"/>
    </row>
    <row r="238" spans="1:40" x14ac:dyDescent="0.25">
      <c r="A238" s="45">
        <v>1825</v>
      </c>
      <c r="B238" s="46">
        <v>13.720294021596562</v>
      </c>
      <c r="C238" s="46"/>
      <c r="D238" s="46"/>
      <c r="E238" s="46">
        <v>0.50484771587191968</v>
      </c>
      <c r="F238" s="46">
        <v>2.1561847422233074</v>
      </c>
      <c r="G238" s="46"/>
      <c r="H238" s="46"/>
      <c r="I238" s="46">
        <v>16.38132647969179</v>
      </c>
      <c r="J238" s="46">
        <v>0.21150354067951521</v>
      </c>
      <c r="K238" s="46">
        <v>20.775396371226559</v>
      </c>
      <c r="L238" s="46">
        <v>2.4131105150731575</v>
      </c>
      <c r="M238" s="46">
        <v>2.2097125633736465</v>
      </c>
      <c r="N238" s="46">
        <v>2.3456948749658704</v>
      </c>
      <c r="O238" s="46">
        <v>8.9396937959806119E-2</v>
      </c>
      <c r="P238" s="46">
        <v>0.34195785232686932</v>
      </c>
      <c r="Q238" s="46">
        <v>1.0746491815534132</v>
      </c>
      <c r="R238" s="46">
        <v>0.52510742703124624</v>
      </c>
      <c r="S238" s="46">
        <v>2.1561847422233074</v>
      </c>
      <c r="T238" s="46">
        <v>0.36451251918247135</v>
      </c>
      <c r="U238" s="46">
        <v>0</v>
      </c>
      <c r="V238" s="46">
        <v>11.520326613689788</v>
      </c>
      <c r="W238" s="46">
        <v>0</v>
      </c>
      <c r="X238" s="46">
        <v>11.520326613689788</v>
      </c>
      <c r="Y238" s="46">
        <v>5.2047422766225804</v>
      </c>
      <c r="Z238" s="46">
        <v>4.2464628618684559</v>
      </c>
      <c r="AA238" s="46">
        <v>6.1062801932367163</v>
      </c>
      <c r="AB238" s="46">
        <v>2.8530670470756063</v>
      </c>
      <c r="AC238" s="46">
        <v>2.3622047244094486</v>
      </c>
      <c r="AD238" s="46">
        <v>0.49228821284179342</v>
      </c>
      <c r="AE238" s="46"/>
      <c r="AF238" s="46">
        <v>0.93189964157706096</v>
      </c>
      <c r="AG238" s="46">
        <v>0</v>
      </c>
      <c r="AH238" s="46">
        <v>22.196944957631661</v>
      </c>
      <c r="AI238" s="46">
        <v>6.0228232558468903E-2</v>
      </c>
      <c r="AJ238" s="46">
        <v>23.619506061627529</v>
      </c>
      <c r="AK238" s="46"/>
      <c r="AL238" s="46"/>
      <c r="AM238" s="46"/>
      <c r="AN238" s="46"/>
    </row>
    <row r="239" spans="1:40" x14ac:dyDescent="0.25">
      <c r="A239" s="45">
        <v>1826</v>
      </c>
      <c r="B239" s="46">
        <v>7.6428483476007694</v>
      </c>
      <c r="C239" s="46"/>
      <c r="D239" s="46"/>
      <c r="E239" s="46">
        <v>0.51501962106976318</v>
      </c>
      <c r="F239" s="46">
        <v>2.2513982066050708</v>
      </c>
      <c r="G239" s="46"/>
      <c r="H239" s="46"/>
      <c r="I239" s="46">
        <v>10.409266175275603</v>
      </c>
      <c r="J239" s="46">
        <v>0.21150354067951521</v>
      </c>
      <c r="K239" s="46">
        <v>13.201411435945015</v>
      </c>
      <c r="L239" s="46">
        <v>3.1959590768192987</v>
      </c>
      <c r="M239" s="46">
        <v>2.7706395986915715</v>
      </c>
      <c r="N239" s="46">
        <v>2.8726263323857402</v>
      </c>
      <c r="O239" s="46">
        <v>0.16050813860965188</v>
      </c>
      <c r="P239" s="46">
        <v>0.65389650387695242</v>
      </c>
      <c r="Q239" s="46">
        <v>1.1213730590122573</v>
      </c>
      <c r="R239" s="46">
        <v>0.59074585541015212</v>
      </c>
      <c r="S239" s="46">
        <v>2.2513982066050708</v>
      </c>
      <c r="T239" s="46">
        <v>0.43372375700192783</v>
      </c>
      <c r="U239" s="46">
        <v>0</v>
      </c>
      <c r="V239" s="46">
        <v>14.050870528412622</v>
      </c>
      <c r="W239" s="46">
        <v>0</v>
      </c>
      <c r="X239" s="46">
        <v>14.050870528412622</v>
      </c>
      <c r="Y239" s="46">
        <v>2.9133707186007105</v>
      </c>
      <c r="Z239" s="46">
        <v>1.9266168319138999</v>
      </c>
      <c r="AA239" s="46">
        <v>2.6040379068809232</v>
      </c>
      <c r="AB239" s="46">
        <v>1.421464108031272</v>
      </c>
      <c r="AC239" s="46">
        <v>1.7441860465116279</v>
      </c>
      <c r="AD239" s="46">
        <v>0.49228821284179342</v>
      </c>
      <c r="AE239" s="46"/>
      <c r="AF239" s="46">
        <v>0.74927953890489918</v>
      </c>
      <c r="AG239" s="46">
        <v>0</v>
      </c>
      <c r="AH239" s="46">
        <v>11.851243363685127</v>
      </c>
      <c r="AI239" s="46">
        <v>6.0228232558468903E-2</v>
      </c>
      <c r="AJ239" s="46">
        <v>12.610767607915465</v>
      </c>
      <c r="AK239" s="46"/>
      <c r="AL239" s="46"/>
      <c r="AM239" s="46"/>
      <c r="AN239" s="46"/>
    </row>
    <row r="240" spans="1:40" x14ac:dyDescent="0.25">
      <c r="A240" s="45">
        <v>1827</v>
      </c>
      <c r="B240" s="46">
        <v>7.504724582282682</v>
      </c>
      <c r="C240" s="46"/>
      <c r="D240" s="46"/>
      <c r="E240" s="46">
        <v>0.5605255127443266</v>
      </c>
      <c r="F240" s="46">
        <v>1.4990892531876137</v>
      </c>
      <c r="G240" s="46"/>
      <c r="H240" s="46"/>
      <c r="I240" s="46">
        <v>9.5643393482146237</v>
      </c>
      <c r="J240" s="46">
        <v>0.21150354067951521</v>
      </c>
      <c r="K240" s="46">
        <v>12.129844383140334</v>
      </c>
      <c r="L240" s="46">
        <v>2.4373223262611825</v>
      </c>
      <c r="M240" s="46">
        <v>1.9377479401891975</v>
      </c>
      <c r="N240" s="46">
        <v>2.2437081412717026</v>
      </c>
      <c r="O240" s="46">
        <v>0.13544248408704873</v>
      </c>
      <c r="P240" s="46">
        <v>0.61515577743540939</v>
      </c>
      <c r="Q240" s="46">
        <v>1.1680969364711014</v>
      </c>
      <c r="R240" s="46">
        <v>0.65890883872670813</v>
      </c>
      <c r="S240" s="46">
        <v>1.4990892531876137</v>
      </c>
      <c r="T240" s="46">
        <v>0.48259403948101842</v>
      </c>
      <c r="U240" s="46">
        <v>0</v>
      </c>
      <c r="V240" s="46">
        <v>11.17806573711098</v>
      </c>
      <c r="W240" s="46">
        <v>0</v>
      </c>
      <c r="X240" s="46">
        <v>11.17806573711098</v>
      </c>
      <c r="Y240" s="46">
        <v>3.0130196668730784</v>
      </c>
      <c r="Z240" s="46">
        <v>1.5390690968316649</v>
      </c>
      <c r="AA240" s="46">
        <v>1.8709295441089404</v>
      </c>
      <c r="AB240" s="46">
        <v>1.2523481527864746</v>
      </c>
      <c r="AC240" s="46">
        <v>1.5</v>
      </c>
      <c r="AD240" s="46">
        <v>0.49228821284179342</v>
      </c>
      <c r="AE240" s="46"/>
      <c r="AF240" s="46">
        <v>0.57395143487858724</v>
      </c>
      <c r="AG240" s="46">
        <v>0</v>
      </c>
      <c r="AH240" s="46">
        <v>10.241606108320541</v>
      </c>
      <c r="AI240" s="46">
        <v>6.0228232558468903E-2</v>
      </c>
      <c r="AJ240" s="46">
        <v>10.897971681148352</v>
      </c>
      <c r="AK240" s="46"/>
      <c r="AL240" s="46"/>
      <c r="AM240" s="46"/>
      <c r="AN240" s="46"/>
    </row>
    <row r="241" spans="1:40" x14ac:dyDescent="0.25">
      <c r="A241" s="45">
        <v>1828</v>
      </c>
      <c r="B241" s="46">
        <v>7.7809721129188549</v>
      </c>
      <c r="C241" s="46"/>
      <c r="D241" s="46"/>
      <c r="E241" s="46">
        <v>0.58408150372880629</v>
      </c>
      <c r="F241" s="46">
        <v>1.7578053216229748</v>
      </c>
      <c r="G241" s="46"/>
      <c r="H241" s="46"/>
      <c r="I241" s="46">
        <v>10.122858938270635</v>
      </c>
      <c r="J241" s="46">
        <v>0.21150354067951521</v>
      </c>
      <c r="K241" s="46">
        <v>12.83817932041746</v>
      </c>
      <c r="L241" s="46">
        <v>1.7593916129964828</v>
      </c>
      <c r="M241" s="46">
        <v>1.7167766838518328</v>
      </c>
      <c r="N241" s="46">
        <v>1.8527589954440575</v>
      </c>
      <c r="O241" s="46">
        <v>6.9825574423407866E-2</v>
      </c>
      <c r="P241" s="46">
        <v>0.28458618607269359</v>
      </c>
      <c r="Q241" s="46">
        <v>1.0782433259733244</v>
      </c>
      <c r="R241" s="46">
        <v>0.64647659648658151</v>
      </c>
      <c r="S241" s="46">
        <v>1.7578053216229748</v>
      </c>
      <c r="T241" s="46">
        <v>0.32172935965401223</v>
      </c>
      <c r="U241" s="46">
        <v>0</v>
      </c>
      <c r="V241" s="46">
        <v>9.4875936565253678</v>
      </c>
      <c r="W241" s="46">
        <v>0</v>
      </c>
      <c r="X241" s="46">
        <v>9.4875936565253678</v>
      </c>
      <c r="Y241" s="46">
        <v>3.1066552985521891</v>
      </c>
      <c r="Z241" s="46">
        <v>2.0186402298228385</v>
      </c>
      <c r="AA241" s="46">
        <v>2.2363765038924277</v>
      </c>
      <c r="AB241" s="46">
        <v>1.0432968179447051</v>
      </c>
      <c r="AC241" s="46">
        <v>1.0989010989010988</v>
      </c>
      <c r="AD241" s="46">
        <v>0.49228821284179342</v>
      </c>
      <c r="AE241" s="46"/>
      <c r="AF241" s="46">
        <v>0.53608247422680422</v>
      </c>
      <c r="AG241" s="46">
        <v>0</v>
      </c>
      <c r="AH241" s="46">
        <v>10.532240636181857</v>
      </c>
      <c r="AI241" s="46">
        <v>6.0228232558468903E-2</v>
      </c>
      <c r="AJ241" s="46">
        <v>11.20723243778137</v>
      </c>
      <c r="AK241" s="46"/>
      <c r="AL241" s="46"/>
      <c r="AM241" s="46"/>
      <c r="AN241" s="46"/>
    </row>
    <row r="242" spans="1:40" x14ac:dyDescent="0.25">
      <c r="A242" s="45">
        <v>1829</v>
      </c>
      <c r="B242" s="46">
        <v>8.0572196435550278</v>
      </c>
      <c r="C242" s="46"/>
      <c r="D242" s="46"/>
      <c r="E242" s="46">
        <v>0.51876716509002141</v>
      </c>
      <c r="F242" s="46">
        <v>2.2743276953710541</v>
      </c>
      <c r="G242" s="46"/>
      <c r="H242" s="46"/>
      <c r="I242" s="46">
        <v>10.850314504016104</v>
      </c>
      <c r="J242" s="46">
        <v>0.21150354067951521</v>
      </c>
      <c r="K242" s="46">
        <v>13.760765030405784</v>
      </c>
      <c r="L242" s="46">
        <v>1.5737677272216246</v>
      </c>
      <c r="M242" s="46">
        <v>1.4618098496164122</v>
      </c>
      <c r="N242" s="46">
        <v>1.5128032164634964</v>
      </c>
      <c r="O242" s="46">
        <v>5.675833144864844E-2</v>
      </c>
      <c r="P242" s="46">
        <v>0.26357059079347928</v>
      </c>
      <c r="Q242" s="46">
        <v>0.98838971547554733</v>
      </c>
      <c r="R242" s="46">
        <v>0.58073321379303089</v>
      </c>
      <c r="S242" s="46">
        <v>2.2743276953710541</v>
      </c>
      <c r="T242" s="46">
        <v>0.25957709699357806</v>
      </c>
      <c r="U242" s="46">
        <v>0</v>
      </c>
      <c r="V242" s="46">
        <v>8.9717374371768699</v>
      </c>
      <c r="W242" s="46">
        <v>0</v>
      </c>
      <c r="X242" s="46">
        <v>8.9717374371768699</v>
      </c>
      <c r="Y242" s="46">
        <v>2.8762861170393204</v>
      </c>
      <c r="Z242" s="46">
        <v>1.5408396371738531</v>
      </c>
      <c r="AA242" s="46">
        <v>1.7762788083192804</v>
      </c>
      <c r="AB242" s="46">
        <v>0.88809946714031973</v>
      </c>
      <c r="AC242" s="46">
        <v>1.5463917525773199</v>
      </c>
      <c r="AD242" s="46">
        <v>0.49228821284179342</v>
      </c>
      <c r="AE242" s="46"/>
      <c r="AF242" s="46"/>
      <c r="AG242" s="46">
        <v>0</v>
      </c>
      <c r="AH242" s="46">
        <v>9.120183995091887</v>
      </c>
      <c r="AI242" s="46">
        <v>0.10233975412975663</v>
      </c>
      <c r="AJ242" s="46">
        <v>10.159950868995271</v>
      </c>
      <c r="AK242" s="46"/>
      <c r="AL242" s="46"/>
      <c r="AM242" s="46"/>
      <c r="AN242" s="46"/>
    </row>
    <row r="243" spans="1:40" x14ac:dyDescent="0.25">
      <c r="A243" s="45">
        <v>1830</v>
      </c>
      <c r="B243" s="46">
        <v>8.1032608986610573</v>
      </c>
      <c r="C243" s="46"/>
      <c r="D243" s="46"/>
      <c r="E243" s="46">
        <v>0.44809919213658189</v>
      </c>
      <c r="F243" s="46">
        <v>2.102172690146916</v>
      </c>
      <c r="G243" s="46"/>
      <c r="H243" s="46"/>
      <c r="I243" s="46">
        <v>10.653532780944555</v>
      </c>
      <c r="J243" s="46">
        <v>0.21150354067951521</v>
      </c>
      <c r="K243" s="46">
        <v>13.511199264135721</v>
      </c>
      <c r="L243" s="46">
        <v>1.606050142138991</v>
      </c>
      <c r="M243" s="46">
        <v>1.7167766838518328</v>
      </c>
      <c r="N243" s="46">
        <v>1.7337744728008608</v>
      </c>
      <c r="O243" s="46">
        <v>7.847064554249647E-2</v>
      </c>
      <c r="P243" s="46">
        <v>0.3911476392912383</v>
      </c>
      <c r="Q243" s="46">
        <v>1.1447804932406653</v>
      </c>
      <c r="R243" s="46">
        <v>0.56633486964940205</v>
      </c>
      <c r="S243" s="46">
        <v>2.102172690146916</v>
      </c>
      <c r="T243" s="46">
        <v>0.36773422074090228</v>
      </c>
      <c r="U243" s="46">
        <v>0</v>
      </c>
      <c r="V243" s="46">
        <v>9.7072418574033037</v>
      </c>
      <c r="W243" s="46">
        <v>0</v>
      </c>
      <c r="X243" s="46">
        <v>9.7072418574033037</v>
      </c>
      <c r="Y243" s="46">
        <v>2.7704753256665464</v>
      </c>
      <c r="Z243" s="46">
        <v>1.9253431679995578</v>
      </c>
      <c r="AA243" s="46">
        <v>2.6950959488272921</v>
      </c>
      <c r="AB243" s="46">
        <v>1.0245901639344264</v>
      </c>
      <c r="AC243" s="46">
        <v>1.8404907975460123</v>
      </c>
      <c r="AD243" s="46">
        <v>0.49017538789397458</v>
      </c>
      <c r="AE243" s="46"/>
      <c r="AF243" s="46"/>
      <c r="AG243" s="46">
        <v>0</v>
      </c>
      <c r="AH243" s="46">
        <v>10.746170791867812</v>
      </c>
      <c r="AI243" s="46">
        <v>0.10233975412975663</v>
      </c>
      <c r="AJ243" s="46">
        <v>11.971311909273487</v>
      </c>
      <c r="AK243" s="46"/>
      <c r="AL243" s="46"/>
      <c r="AM243" s="46"/>
      <c r="AN243" s="46"/>
    </row>
    <row r="244" spans="1:40" x14ac:dyDescent="0.25">
      <c r="A244" s="45">
        <v>1831</v>
      </c>
      <c r="B244" s="46">
        <v>7.9190958782369414</v>
      </c>
      <c r="C244" s="46"/>
      <c r="D244" s="46"/>
      <c r="E244" s="46">
        <v>0.39242139526417513</v>
      </c>
      <c r="F244" s="46">
        <v>1.6700496045523661</v>
      </c>
      <c r="G244" s="46"/>
      <c r="H244" s="46"/>
      <c r="I244" s="46">
        <v>9.9815668780534832</v>
      </c>
      <c r="J244" s="46">
        <v>0.21150354067951521</v>
      </c>
      <c r="K244" s="46">
        <v>12.658987570667669</v>
      </c>
      <c r="L244" s="46">
        <v>1.8643094614779243</v>
      </c>
      <c r="M244" s="46">
        <v>2.1587191965265622</v>
      </c>
      <c r="N244" s="46">
        <v>2.1587191965265622</v>
      </c>
      <c r="O244" s="46">
        <v>9.1379864494958926E-2</v>
      </c>
      <c r="P244" s="46">
        <v>0.37742469595863609</v>
      </c>
      <c r="Q244" s="46">
        <v>1.0849565267576409</v>
      </c>
      <c r="R244" s="46">
        <v>0.57585310275275325</v>
      </c>
      <c r="S244" s="46">
        <v>1.6700496045523661</v>
      </c>
      <c r="T244" s="46">
        <v>0.37613306866618318</v>
      </c>
      <c r="U244" s="46">
        <v>0</v>
      </c>
      <c r="V244" s="46">
        <v>10.357544717713587</v>
      </c>
      <c r="W244" s="46">
        <v>0</v>
      </c>
      <c r="X244" s="46">
        <v>10.357544717713587</v>
      </c>
      <c r="Y244" s="46">
        <v>2.6652533072075983</v>
      </c>
      <c r="Z244" s="46">
        <v>1.7672837489311708</v>
      </c>
      <c r="AA244" s="46">
        <v>1.8939166916391972</v>
      </c>
      <c r="AB244" s="46">
        <v>0.98135426889106947</v>
      </c>
      <c r="AC244" s="46">
        <v>1.1811023622047243</v>
      </c>
      <c r="AD244" s="46">
        <v>0.49017538789397458</v>
      </c>
      <c r="AE244" s="46"/>
      <c r="AF244" s="46"/>
      <c r="AG244" s="46">
        <v>0</v>
      </c>
      <c r="AH244" s="46">
        <v>8.9790857667677351</v>
      </c>
      <c r="AI244" s="46">
        <v>0.10233975412975663</v>
      </c>
      <c r="AJ244" s="46">
        <v>10.002766423128044</v>
      </c>
      <c r="AK244" s="46"/>
      <c r="AL244" s="46"/>
      <c r="AM244" s="46"/>
      <c r="AN244" s="46"/>
    </row>
    <row r="245" spans="1:40" x14ac:dyDescent="0.25">
      <c r="A245" s="45">
        <v>1832</v>
      </c>
      <c r="B245" s="46">
        <v>8.5176321946153166</v>
      </c>
      <c r="C245" s="46"/>
      <c r="D245" s="46"/>
      <c r="E245" s="46">
        <v>0.38332021692926244</v>
      </c>
      <c r="F245" s="46">
        <v>1.5962222585117658</v>
      </c>
      <c r="G245" s="46"/>
      <c r="H245" s="46"/>
      <c r="I245" s="46">
        <v>10.497174670056346</v>
      </c>
      <c r="J245" s="46">
        <v>0.21150354067951521</v>
      </c>
      <c r="K245" s="46">
        <v>13.312900198819742</v>
      </c>
      <c r="L245" s="46">
        <v>1.6464031607856993</v>
      </c>
      <c r="M245" s="46">
        <v>1.8187634175460015</v>
      </c>
      <c r="N245" s="46">
        <v>1.9377479401891975</v>
      </c>
      <c r="O245" s="46">
        <v>8.037791817720992E-2</v>
      </c>
      <c r="P245" s="46">
        <v>0.2929109897072445</v>
      </c>
      <c r="Q245" s="46">
        <v>1.1134269686381164</v>
      </c>
      <c r="R245" s="46">
        <v>0.57105432689648028</v>
      </c>
      <c r="S245" s="46">
        <v>1.5962222585117658</v>
      </c>
      <c r="T245" s="46">
        <v>0.35276336298485783</v>
      </c>
      <c r="U245" s="46">
        <v>0</v>
      </c>
      <c r="V245" s="46">
        <v>9.4096703434365718</v>
      </c>
      <c r="W245" s="46">
        <v>0</v>
      </c>
      <c r="X245" s="46">
        <v>9.4096703434365718</v>
      </c>
      <c r="Y245" s="46">
        <v>2.9245038572857012</v>
      </c>
      <c r="Z245" s="46">
        <v>1.9656377732023387</v>
      </c>
      <c r="AA245" s="46">
        <v>2.4911312573906188</v>
      </c>
      <c r="AB245" s="46">
        <v>1.2525446272881369</v>
      </c>
      <c r="AC245" s="46">
        <v>1.4285714285714284</v>
      </c>
      <c r="AD245" s="46">
        <v>0.49017538789397458</v>
      </c>
      <c r="AE245" s="46"/>
      <c r="AF245" s="46"/>
      <c r="AG245" s="46">
        <v>0</v>
      </c>
      <c r="AH245" s="46">
        <v>10.552564331632199</v>
      </c>
      <c r="AI245" s="46">
        <v>0.10233975412975663</v>
      </c>
      <c r="AJ245" s="46">
        <v>11.755632913655363</v>
      </c>
      <c r="AK245" s="46"/>
      <c r="AL245" s="46"/>
      <c r="AM245" s="46"/>
      <c r="AN245" s="46"/>
    </row>
    <row r="246" spans="1:40" x14ac:dyDescent="0.25">
      <c r="A246" s="45">
        <v>1833</v>
      </c>
      <c r="B246" s="46">
        <v>9.254292276311773</v>
      </c>
      <c r="C246" s="46"/>
      <c r="D246" s="46"/>
      <c r="E246" s="46">
        <v>0.45345282645123647</v>
      </c>
      <c r="F246" s="46">
        <v>1.5942658774755873</v>
      </c>
      <c r="G246" s="46"/>
      <c r="H246" s="46"/>
      <c r="I246" s="46">
        <v>11.302010980238597</v>
      </c>
      <c r="J246" s="46">
        <v>0.21150354067951521</v>
      </c>
      <c r="K246" s="46">
        <v>14.333622994297921</v>
      </c>
      <c r="L246" s="46">
        <v>2.0983569696288327</v>
      </c>
      <c r="M246" s="46">
        <v>2.09072804073045</v>
      </c>
      <c r="N246" s="46">
        <v>2.2097125633736465</v>
      </c>
      <c r="O246" s="46">
        <v>7.8880012458625651E-2</v>
      </c>
      <c r="P246" s="46">
        <v>0.32652570322764723</v>
      </c>
      <c r="Q246" s="46">
        <v>1.1287166503887422</v>
      </c>
      <c r="R246" s="46">
        <v>0.47259668432812163</v>
      </c>
      <c r="S246" s="46">
        <v>1.5942658774755873</v>
      </c>
      <c r="T246" s="46">
        <v>0.3382429435440536</v>
      </c>
      <c r="U246" s="46">
        <v>0</v>
      </c>
      <c r="V246" s="46">
        <v>10.338025445155708</v>
      </c>
      <c r="W246" s="46">
        <v>0</v>
      </c>
      <c r="X246" s="46">
        <v>10.338025445155708</v>
      </c>
      <c r="Y246" s="46">
        <v>3.9043926082857712</v>
      </c>
      <c r="Z246" s="46">
        <v>2.6239426007839399</v>
      </c>
      <c r="AA246" s="46">
        <v>3.3210719915922229</v>
      </c>
      <c r="AB246" s="46">
        <v>1.5237349856852043</v>
      </c>
      <c r="AC246" s="46">
        <v>1.6949152542372881</v>
      </c>
      <c r="AD246" s="46">
        <v>0.49017538789397458</v>
      </c>
      <c r="AE246" s="46"/>
      <c r="AF246" s="46"/>
      <c r="AG246" s="46">
        <v>0</v>
      </c>
      <c r="AH246" s="46">
        <v>13.558232828478401</v>
      </c>
      <c r="AI246" s="46">
        <v>0.10233975412975663</v>
      </c>
      <c r="AJ246" s="46">
        <v>15.103969336788744</v>
      </c>
      <c r="AK246" s="46"/>
      <c r="AL246" s="46"/>
      <c r="AM246" s="46"/>
      <c r="AN246" s="46"/>
    </row>
    <row r="247" spans="1:40" x14ac:dyDescent="0.25">
      <c r="A247" s="45">
        <v>1834</v>
      </c>
      <c r="B247" s="46">
        <v>8.8399209803575154</v>
      </c>
      <c r="C247" s="46"/>
      <c r="D247" s="46"/>
      <c r="E247" s="46">
        <v>0.42722001830942941</v>
      </c>
      <c r="F247" s="46">
        <v>1.6915552858820291</v>
      </c>
      <c r="G247" s="46"/>
      <c r="H247" s="46"/>
      <c r="I247" s="46">
        <v>10.958696284548973</v>
      </c>
      <c r="J247" s="46">
        <v>0.21150354067951521</v>
      </c>
      <c r="K247" s="46">
        <v>13.898218761810323</v>
      </c>
      <c r="L247" s="46">
        <v>2.5825931933893327</v>
      </c>
      <c r="M247" s="46"/>
      <c r="N247" s="46"/>
      <c r="O247" s="46">
        <v>0.11988532772706471</v>
      </c>
      <c r="P247" s="46">
        <v>0.3934601651750872</v>
      </c>
      <c r="Q247" s="46">
        <v>1.1060551577940647</v>
      </c>
      <c r="R247" s="46">
        <v>0.48258112132096931</v>
      </c>
      <c r="S247" s="46">
        <v>1.6915552858820291</v>
      </c>
      <c r="T247" s="46">
        <v>0.34214689222730399</v>
      </c>
      <c r="U247" s="46">
        <v>0</v>
      </c>
      <c r="V247" s="46">
        <v>6.7182771435158513</v>
      </c>
      <c r="W247" s="46">
        <v>0.38630312443792797</v>
      </c>
      <c r="X247" s="46">
        <v>10.947223965190833</v>
      </c>
      <c r="Y247" s="46">
        <v>3.2482890271424387</v>
      </c>
      <c r="Z247" s="46">
        <v>1.5743001149291314</v>
      </c>
      <c r="AA247" s="46">
        <v>1.9930621255124565</v>
      </c>
      <c r="AB247" s="46">
        <v>1.7949253440822717</v>
      </c>
      <c r="AC247" s="46">
        <v>1.5</v>
      </c>
      <c r="AD247" s="46">
        <v>0.49017538789397458</v>
      </c>
      <c r="AE247" s="46"/>
      <c r="AF247" s="46"/>
      <c r="AG247" s="46">
        <v>0</v>
      </c>
      <c r="AH247" s="46">
        <v>10.600751999560273</v>
      </c>
      <c r="AI247" s="46">
        <v>0.10233975412975663</v>
      </c>
      <c r="AJ247" s="46">
        <v>11.809314323910263</v>
      </c>
      <c r="AK247" s="46"/>
      <c r="AL247" s="46"/>
      <c r="AM247" s="46"/>
      <c r="AN247" s="46"/>
    </row>
    <row r="248" spans="1:40" x14ac:dyDescent="0.25">
      <c r="A248" s="45">
        <v>1835</v>
      </c>
      <c r="B248" s="46">
        <v>6.491816969950051</v>
      </c>
      <c r="C248" s="46"/>
      <c r="D248" s="46"/>
      <c r="E248" s="46">
        <v>0.4566650070400291</v>
      </c>
      <c r="F248" s="46"/>
      <c r="G248" s="46"/>
      <c r="H248" s="46"/>
      <c r="I248" s="46">
        <v>6.9484819769900801</v>
      </c>
      <c r="J248" s="46">
        <v>0.36281562792308397</v>
      </c>
      <c r="K248" s="46">
        <v>10.904978655300907</v>
      </c>
      <c r="L248" s="46">
        <v>1.6141207458683327</v>
      </c>
      <c r="M248" s="46"/>
      <c r="N248" s="46"/>
      <c r="O248" s="46">
        <v>0.10981930783094597</v>
      </c>
      <c r="P248" s="46">
        <v>0.34696805298141598</v>
      </c>
      <c r="Q248" s="46">
        <v>1.0877516445445174</v>
      </c>
      <c r="R248" s="46">
        <v>0.49656897990998289</v>
      </c>
      <c r="S248" s="46"/>
      <c r="T248" s="46">
        <v>0.34226621408091062</v>
      </c>
      <c r="U248" s="46">
        <v>0</v>
      </c>
      <c r="V248" s="46">
        <v>3.9974949452161055</v>
      </c>
      <c r="W248" s="46">
        <v>0.56670393790933793</v>
      </c>
      <c r="X248" s="46">
        <v>9.2257818497775244</v>
      </c>
      <c r="Y248" s="46">
        <v>3.0744614758651991</v>
      </c>
      <c r="Z248" s="46">
        <v>2.2499682150594968</v>
      </c>
      <c r="AA248" s="46">
        <v>2.8468468468468471</v>
      </c>
      <c r="AB248" s="46">
        <v>2.0661157024793391</v>
      </c>
      <c r="AC248" s="46">
        <v>1.1278195488721803</v>
      </c>
      <c r="AD248" s="46">
        <v>0.49017538789397458</v>
      </c>
      <c r="AE248" s="46"/>
      <c r="AF248" s="46"/>
      <c r="AG248" s="46">
        <v>0</v>
      </c>
      <c r="AH248" s="46">
        <v>11.855387177017038</v>
      </c>
      <c r="AI248" s="46">
        <v>0.10233975412975663</v>
      </c>
      <c r="AJ248" s="46">
        <v>13.20698697704246</v>
      </c>
      <c r="AK248" s="46"/>
      <c r="AL248" s="46"/>
      <c r="AM248" s="46"/>
      <c r="AN248" s="46"/>
    </row>
    <row r="249" spans="1:40" x14ac:dyDescent="0.25">
      <c r="A249" s="45">
        <v>1836</v>
      </c>
      <c r="B249" s="46">
        <v>6.8141057556922524</v>
      </c>
      <c r="C249" s="46"/>
      <c r="D249" s="46"/>
      <c r="E249" s="46">
        <v>0.5605255127443266</v>
      </c>
      <c r="F249" s="46"/>
      <c r="G249" s="46"/>
      <c r="H249" s="46"/>
      <c r="I249" s="46">
        <v>7.3746312684365787</v>
      </c>
      <c r="J249" s="46">
        <v>0.36281562792308397</v>
      </c>
      <c r="K249" s="46">
        <v>11.573779257012866</v>
      </c>
      <c r="L249" s="46">
        <v>0</v>
      </c>
      <c r="M249" s="46"/>
      <c r="N249" s="46"/>
      <c r="O249" s="46">
        <v>0.10235301592499541</v>
      </c>
      <c r="P249" s="46">
        <v>0.37863451145005467</v>
      </c>
      <c r="Q249" s="46">
        <v>1.0735223352408827</v>
      </c>
      <c r="R249" s="46">
        <v>0.57585310275275325</v>
      </c>
      <c r="S249" s="46"/>
      <c r="T249" s="46">
        <v>0.39085882541132466</v>
      </c>
      <c r="U249" s="46">
        <v>0</v>
      </c>
      <c r="V249" s="46">
        <v>2.521221790780011</v>
      </c>
      <c r="W249" s="46">
        <v>0.76329790142052167</v>
      </c>
      <c r="X249" s="46">
        <v>10.651455166264405</v>
      </c>
      <c r="Y249" s="46">
        <v>2.7906507384742314</v>
      </c>
      <c r="Z249" s="46">
        <v>2.2499682150594968</v>
      </c>
      <c r="AA249" s="46">
        <v>2.8468468468468471</v>
      </c>
      <c r="AB249" s="46">
        <v>1.8382703796308668</v>
      </c>
      <c r="AC249" s="46">
        <v>1.2295081967213115</v>
      </c>
      <c r="AD249" s="46">
        <v>0.49017538789397458</v>
      </c>
      <c r="AE249" s="46"/>
      <c r="AF249" s="46"/>
      <c r="AG249" s="46">
        <v>0</v>
      </c>
      <c r="AH249" s="46">
        <v>11.445419764626729</v>
      </c>
      <c r="AI249" s="46">
        <v>0.10233975412975663</v>
      </c>
      <c r="AJ249" s="46">
        <v>12.75028031739434</v>
      </c>
      <c r="AK249" s="46"/>
      <c r="AL249" s="46"/>
      <c r="AM249" s="46"/>
      <c r="AN249" s="46"/>
    </row>
    <row r="250" spans="1:40" x14ac:dyDescent="0.25">
      <c r="A250" s="45">
        <v>1837</v>
      </c>
      <c r="B250" s="46">
        <v>8.2874259190851713</v>
      </c>
      <c r="C250" s="46"/>
      <c r="D250" s="46"/>
      <c r="E250" s="46">
        <v>0.47486736370985444</v>
      </c>
      <c r="F250" s="46"/>
      <c r="G250" s="46"/>
      <c r="H250" s="46"/>
      <c r="I250" s="46">
        <v>8.7622932827950262</v>
      </c>
      <c r="J250" s="46">
        <v>0.36281562792308397</v>
      </c>
      <c r="K250" s="46">
        <v>13.751582221381458</v>
      </c>
      <c r="L250" s="46">
        <v>0</v>
      </c>
      <c r="M250" s="46"/>
      <c r="N250" s="46"/>
      <c r="O250" s="46">
        <v>0.12887182757045273</v>
      </c>
      <c r="P250" s="46">
        <v>0.47456854970395079</v>
      </c>
      <c r="Q250" s="46">
        <v>1.0735223352408827</v>
      </c>
      <c r="R250" s="46">
        <v>0.61184392167480028</v>
      </c>
      <c r="S250" s="46"/>
      <c r="T250" s="46">
        <v>0.38071307559058115</v>
      </c>
      <c r="U250" s="46">
        <v>0</v>
      </c>
      <c r="V250" s="46">
        <v>2.6695197097806673</v>
      </c>
      <c r="W250" s="46">
        <v>0.76329790142052167</v>
      </c>
      <c r="X250" s="46">
        <v>11.277972294294269</v>
      </c>
      <c r="Y250" s="46">
        <v>2.6624793279890593</v>
      </c>
      <c r="Z250" s="46">
        <v>1.8692451079048107</v>
      </c>
      <c r="AA250" s="46">
        <v>2.2451154529307287</v>
      </c>
      <c r="AB250" s="46">
        <v>1.6104250567823946</v>
      </c>
      <c r="AC250" s="46">
        <v>1.3513513513513511</v>
      </c>
      <c r="AD250" s="46">
        <v>0.49017538789397458</v>
      </c>
      <c r="AE250" s="46"/>
      <c r="AF250" s="46"/>
      <c r="AG250" s="46">
        <v>0</v>
      </c>
      <c r="AH250" s="46">
        <v>10.22879168485232</v>
      </c>
      <c r="AI250" s="46">
        <v>0.10233975412975663</v>
      </c>
      <c r="AJ250" s="46">
        <v>11.39494784570296</v>
      </c>
      <c r="AK250" s="46"/>
      <c r="AL250" s="46"/>
      <c r="AM250" s="46"/>
      <c r="AN250" s="46"/>
    </row>
    <row r="251" spans="1:40" x14ac:dyDescent="0.25">
      <c r="A251" s="45">
        <v>1838</v>
      </c>
      <c r="B251" s="46">
        <v>8.4715909395092872</v>
      </c>
      <c r="C251" s="46"/>
      <c r="D251" s="46"/>
      <c r="E251" s="46">
        <v>0.52519152626760679</v>
      </c>
      <c r="F251" s="46"/>
      <c r="G251" s="46"/>
      <c r="H251" s="46"/>
      <c r="I251" s="46">
        <v>8.996782465776894</v>
      </c>
      <c r="J251" s="46">
        <v>0.36281562792308397</v>
      </c>
      <c r="K251" s="46">
        <v>14.119590592675225</v>
      </c>
      <c r="L251" s="46">
        <v>0</v>
      </c>
      <c r="M251" s="46"/>
      <c r="N251" s="46"/>
      <c r="O251" s="46">
        <v>0.15279478638533961</v>
      </c>
      <c r="P251" s="46">
        <v>0.55520656856959749</v>
      </c>
      <c r="Q251" s="46">
        <v>1.152157991918864</v>
      </c>
      <c r="R251" s="46">
        <v>0.46935972073683313</v>
      </c>
      <c r="S251" s="46"/>
      <c r="T251" s="46">
        <v>0.35292811510493316</v>
      </c>
      <c r="U251" s="46">
        <v>0</v>
      </c>
      <c r="V251" s="46">
        <v>2.6824471827155674</v>
      </c>
      <c r="W251" s="46">
        <v>0.76329790142052167</v>
      </c>
      <c r="X251" s="46">
        <v>11.332587242841331</v>
      </c>
      <c r="Y251" s="46">
        <v>2.5479242276122327</v>
      </c>
      <c r="Z251" s="46">
        <v>1.4952017299018077</v>
      </c>
      <c r="AA251" s="46">
        <v>1.8944844124700242</v>
      </c>
      <c r="AB251" s="46">
        <v>1.3825797339339223</v>
      </c>
      <c r="AC251" s="46">
        <v>1.3513513513513511</v>
      </c>
      <c r="AD251" s="46">
        <v>0.49017538789397458</v>
      </c>
      <c r="AE251" s="46"/>
      <c r="AF251" s="46"/>
      <c r="AG251" s="46">
        <v>0</v>
      </c>
      <c r="AH251" s="46">
        <v>9.1617168431633136</v>
      </c>
      <c r="AI251" s="46">
        <v>0.10233975412975663</v>
      </c>
      <c r="AJ251" s="46">
        <v>10.206218761845044</v>
      </c>
      <c r="AK251" s="46"/>
      <c r="AL251" s="46"/>
      <c r="AM251" s="46"/>
      <c r="AN251" s="46"/>
    </row>
    <row r="252" spans="1:40" x14ac:dyDescent="0.25">
      <c r="A252" s="45">
        <v>1839</v>
      </c>
      <c r="B252" s="46">
        <v>8.0111783884489984</v>
      </c>
      <c r="C252" s="46"/>
      <c r="D252" s="46"/>
      <c r="E252" s="46">
        <v>0.57605105225682462</v>
      </c>
      <c r="F252" s="46"/>
      <c r="G252" s="46"/>
      <c r="H252" s="46"/>
      <c r="I252" s="46">
        <v>8.5872294407058227</v>
      </c>
      <c r="J252" s="46">
        <v>0.36281562792308397</v>
      </c>
      <c r="K252" s="46">
        <v>13.476836245552548</v>
      </c>
      <c r="L252" s="46">
        <v>0</v>
      </c>
      <c r="M252" s="46"/>
      <c r="N252" s="46"/>
      <c r="O252" s="46">
        <v>0.10954652919247621</v>
      </c>
      <c r="P252" s="46">
        <v>0.40599979932626584</v>
      </c>
      <c r="Q252" s="46">
        <v>1.1264769799911183</v>
      </c>
      <c r="R252" s="46">
        <v>0.62296835661434224</v>
      </c>
      <c r="S252" s="46"/>
      <c r="T252" s="46">
        <v>0.32566402276869988</v>
      </c>
      <c r="U252" s="46">
        <v>0</v>
      </c>
      <c r="V252" s="46">
        <v>2.5906556878929026</v>
      </c>
      <c r="W252" s="46">
        <v>0.76329790142052167</v>
      </c>
      <c r="X252" s="46">
        <v>10.94479391370089</v>
      </c>
      <c r="Y252" s="46">
        <v>3.6722221720079959</v>
      </c>
      <c r="Z252" s="46">
        <v>1.6542038675938313</v>
      </c>
      <c r="AA252" s="46">
        <v>2.0526144852224748</v>
      </c>
      <c r="AB252" s="46">
        <v>1.1547344110854503</v>
      </c>
      <c r="AC252" s="46">
        <v>0.96463022508038587</v>
      </c>
      <c r="AD252" s="46">
        <v>0.49017538789397458</v>
      </c>
      <c r="AE252" s="46"/>
      <c r="AF252" s="46"/>
      <c r="AG252" s="46">
        <v>0</v>
      </c>
      <c r="AH252" s="46">
        <v>9.988580548884114</v>
      </c>
      <c r="AI252" s="46">
        <v>0.10233975412975663</v>
      </c>
      <c r="AJ252" s="46">
        <v>11.127350904573712</v>
      </c>
      <c r="AK252" s="46"/>
      <c r="AL252" s="46"/>
      <c r="AM252" s="46"/>
      <c r="AN252" s="46"/>
    </row>
    <row r="253" spans="1:40" x14ac:dyDescent="0.25">
      <c r="A253" s="45">
        <v>1840</v>
      </c>
      <c r="B253" s="46">
        <v>7.688889602706797</v>
      </c>
      <c r="C253" s="46"/>
      <c r="D253" s="46"/>
      <c r="E253" s="46">
        <v>0.63761784687535139</v>
      </c>
      <c r="F253" s="46"/>
      <c r="G253" s="46"/>
      <c r="H253" s="46"/>
      <c r="I253" s="46">
        <v>8.3265074495821487</v>
      </c>
      <c r="J253" s="46">
        <v>0.36281562792308397</v>
      </c>
      <c r="K253" s="46">
        <v>13.067657987972494</v>
      </c>
      <c r="L253" s="46">
        <v>0</v>
      </c>
      <c r="M253" s="46"/>
      <c r="N253" s="46"/>
      <c r="O253" s="46">
        <v>0.10817668140532906</v>
      </c>
      <c r="P253" s="46">
        <v>0.41233955830571567</v>
      </c>
      <c r="Q253" s="46">
        <v>1.0735223352408827</v>
      </c>
      <c r="R253" s="46">
        <v>0.63450480766275597</v>
      </c>
      <c r="S253" s="46"/>
      <c r="T253" s="46">
        <v>0.3039939584360436</v>
      </c>
      <c r="U253" s="46">
        <v>0</v>
      </c>
      <c r="V253" s="46">
        <v>2.5325373410507268</v>
      </c>
      <c r="W253" s="46">
        <v>0.76329790142052167</v>
      </c>
      <c r="X253" s="46">
        <v>10.699260193505921</v>
      </c>
      <c r="Y253" s="46">
        <v>3.1783567554834606</v>
      </c>
      <c r="Z253" s="46">
        <v>1.573186600681951</v>
      </c>
      <c r="AA253" s="46">
        <v>1.9215567041654</v>
      </c>
      <c r="AB253" s="46">
        <v>1.0582010582010584</v>
      </c>
      <c r="AC253" s="46">
        <v>1.3513513513513511</v>
      </c>
      <c r="AD253" s="46">
        <v>0.42248162285806184</v>
      </c>
      <c r="AE253" s="46"/>
      <c r="AF253" s="46"/>
      <c r="AG253" s="46">
        <v>0</v>
      </c>
      <c r="AH253" s="46">
        <v>9.5051340927412831</v>
      </c>
      <c r="AI253" s="46">
        <v>0.10233975412975663</v>
      </c>
      <c r="AJ253" s="46">
        <v>10.588788059257832</v>
      </c>
      <c r="AK253" s="46"/>
      <c r="AL253" s="46"/>
      <c r="AM253" s="46"/>
      <c r="AN253" s="46"/>
    </row>
    <row r="254" spans="1:40" x14ac:dyDescent="0.25">
      <c r="A254" s="45">
        <v>1841</v>
      </c>
      <c r="B254" s="46">
        <v>7.8270133680248843</v>
      </c>
      <c r="C254" s="46"/>
      <c r="D254" s="46"/>
      <c r="E254" s="46">
        <v>0.54874751725208659</v>
      </c>
      <c r="F254" s="46"/>
      <c r="G254" s="46"/>
      <c r="H254" s="46"/>
      <c r="I254" s="46">
        <v>8.3757608852769714</v>
      </c>
      <c r="J254" s="46">
        <v>0.36281562792308397</v>
      </c>
      <c r="K254" s="46">
        <v>13.144956549979405</v>
      </c>
      <c r="L254" s="46">
        <v>0</v>
      </c>
      <c r="M254" s="46"/>
      <c r="N254" s="46"/>
      <c r="O254" s="46">
        <v>0.10539660290521899</v>
      </c>
      <c r="P254" s="46">
        <v>0.40535744878729291</v>
      </c>
      <c r="Q254" s="46">
        <v>1.1348178214719247</v>
      </c>
      <c r="R254" s="46">
        <v>0.65890883872670813</v>
      </c>
      <c r="S254" s="46"/>
      <c r="T254" s="46">
        <v>0.31551733893912537</v>
      </c>
      <c r="U254" s="46">
        <v>0</v>
      </c>
      <c r="V254" s="46">
        <v>2.6199980508302705</v>
      </c>
      <c r="W254" s="46">
        <v>0.76329790142052167</v>
      </c>
      <c r="X254" s="46">
        <v>11.068757170104025</v>
      </c>
      <c r="Y254" s="46">
        <v>3.0318016065028019</v>
      </c>
      <c r="Z254" s="46">
        <v>1.7201016893397609</v>
      </c>
      <c r="AA254" s="46">
        <v>2.1845834773591428</v>
      </c>
      <c r="AB254" s="46">
        <v>1.3937282229965156</v>
      </c>
      <c r="AC254" s="46">
        <v>1.2295081967213115</v>
      </c>
      <c r="AD254" s="46">
        <v>0.42248162285806184</v>
      </c>
      <c r="AE254" s="46"/>
      <c r="AF254" s="46"/>
      <c r="AG254" s="46">
        <v>0</v>
      </c>
      <c r="AH254" s="46">
        <v>9.9822048157775942</v>
      </c>
      <c r="AI254" s="46">
        <v>0.10233975412975663</v>
      </c>
      <c r="AJ254" s="46">
        <v>11.120248291824788</v>
      </c>
      <c r="AK254" s="46"/>
      <c r="AL254" s="46"/>
      <c r="AM254" s="46"/>
      <c r="AN254" s="46"/>
    </row>
    <row r="255" spans="1:40" x14ac:dyDescent="0.25">
      <c r="A255" s="45">
        <v>1842</v>
      </c>
      <c r="B255" s="46">
        <v>7.8270133680248843</v>
      </c>
      <c r="C255" s="46"/>
      <c r="D255" s="46"/>
      <c r="E255" s="46">
        <v>0.54874751725208659</v>
      </c>
      <c r="F255" s="46"/>
      <c r="G255" s="46"/>
      <c r="H255" s="46"/>
      <c r="I255" s="46">
        <v>8.3757608852769714</v>
      </c>
      <c r="J255" s="46">
        <v>0.36281562792308397</v>
      </c>
      <c r="K255" s="46">
        <v>13.144956549979405</v>
      </c>
      <c r="L255" s="46">
        <v>0</v>
      </c>
      <c r="M255" s="46"/>
      <c r="N255" s="46"/>
      <c r="O255" s="46">
        <v>0.10210764910599715</v>
      </c>
      <c r="P255" s="46">
        <v>0.40486079396833019</v>
      </c>
      <c r="Q255" s="46">
        <v>1.2191027865272517</v>
      </c>
      <c r="R255" s="46">
        <v>0.55263321957723899</v>
      </c>
      <c r="S255" s="46"/>
      <c r="T255" s="46">
        <v>0.39583573996359339</v>
      </c>
      <c r="U255" s="46">
        <v>0</v>
      </c>
      <c r="V255" s="46">
        <v>2.6745401891424114</v>
      </c>
      <c r="W255" s="46">
        <v>0.76329790142052167</v>
      </c>
      <c r="X255" s="46">
        <v>11.2991824119564</v>
      </c>
      <c r="Y255" s="46">
        <v>2.7485410675280382</v>
      </c>
      <c r="Z255" s="46">
        <v>1.5308928895961806</v>
      </c>
      <c r="AA255" s="46">
        <v>2.1165438713998665</v>
      </c>
      <c r="AB255" s="46">
        <v>1.1661807580174928</v>
      </c>
      <c r="AC255" s="46">
        <v>1.1278195488721803</v>
      </c>
      <c r="AD255" s="46">
        <v>0.42248162285806184</v>
      </c>
      <c r="AE255" s="46"/>
      <c r="AF255" s="46"/>
      <c r="AG255" s="46">
        <v>0</v>
      </c>
      <c r="AH255" s="46">
        <v>9.1124597582718199</v>
      </c>
      <c r="AI255" s="46">
        <v>0.10233975412975663</v>
      </c>
      <c r="AJ255" s="46">
        <v>10.151346013365757</v>
      </c>
      <c r="AK255" s="46"/>
      <c r="AL255" s="46"/>
      <c r="AM255" s="46"/>
      <c r="AN255" s="46"/>
    </row>
    <row r="256" spans="1:40" x14ac:dyDescent="0.25">
      <c r="A256" s="45">
        <v>1843</v>
      </c>
      <c r="B256" s="46">
        <v>7.7349308578128264</v>
      </c>
      <c r="C256" s="46"/>
      <c r="D256" s="46"/>
      <c r="E256" s="46">
        <v>0.60710213128182067</v>
      </c>
      <c r="F256" s="46"/>
      <c r="G256" s="46"/>
      <c r="H256" s="46"/>
      <c r="I256" s="46">
        <v>8.3420329890946476</v>
      </c>
      <c r="J256" s="46">
        <v>0.36281562792308397</v>
      </c>
      <c r="K256" s="46">
        <v>13.092023839039889</v>
      </c>
      <c r="L256" s="46">
        <v>0</v>
      </c>
      <c r="M256" s="46"/>
      <c r="N256" s="46"/>
      <c r="O256" s="46">
        <v>8.9129569172747503E-2</v>
      </c>
      <c r="P256" s="46">
        <v>0.39194613712802151</v>
      </c>
      <c r="Q256" s="46">
        <v>1.2926939430280187</v>
      </c>
      <c r="R256" s="46">
        <v>0.55263321957723899</v>
      </c>
      <c r="S256" s="46"/>
      <c r="T256" s="46">
        <v>0.32690094526429447</v>
      </c>
      <c r="U256" s="46">
        <v>0</v>
      </c>
      <c r="V256" s="46">
        <v>2.6533038141703216</v>
      </c>
      <c r="W256" s="46">
        <v>0.76329790142052167</v>
      </c>
      <c r="X256" s="46">
        <v>11.209464681950896</v>
      </c>
      <c r="Y256" s="46">
        <v>2.6506563643664234</v>
      </c>
      <c r="Z256" s="46">
        <v>1.4576512956557994</v>
      </c>
      <c r="AA256" s="46">
        <v>2.1845834773591428</v>
      </c>
      <c r="AB256" s="46">
        <v>1.0204081632653059</v>
      </c>
      <c r="AC256" s="46">
        <v>1.2295081967213115</v>
      </c>
      <c r="AD256" s="46">
        <v>0.42248162285806184</v>
      </c>
      <c r="AE256" s="46"/>
      <c r="AF256" s="46"/>
      <c r="AG256" s="46">
        <v>0</v>
      </c>
      <c r="AH256" s="46">
        <v>8.9652891202260445</v>
      </c>
      <c r="AI256" s="46">
        <v>0.10233975412975663</v>
      </c>
      <c r="AJ256" s="46">
        <v>9.9873968591920637</v>
      </c>
      <c r="AK256" s="46"/>
      <c r="AL256" s="46"/>
      <c r="AM256" s="46"/>
      <c r="AN256" s="46"/>
    </row>
    <row r="257" spans="1:40" x14ac:dyDescent="0.25">
      <c r="A257" s="45">
        <v>1844</v>
      </c>
      <c r="B257" s="46">
        <v>6.6299407352681365</v>
      </c>
      <c r="C257" s="46"/>
      <c r="D257" s="46"/>
      <c r="E257" s="46">
        <v>0.61406185589087159</v>
      </c>
      <c r="F257" s="46"/>
      <c r="G257" s="46"/>
      <c r="H257" s="46"/>
      <c r="I257" s="46">
        <v>7.244002591159008</v>
      </c>
      <c r="J257" s="46">
        <v>0.36281562792308397</v>
      </c>
      <c r="K257" s="46">
        <v>11.368770027342364</v>
      </c>
      <c r="L257" s="46">
        <v>0</v>
      </c>
      <c r="M257" s="46"/>
      <c r="N257" s="46"/>
      <c r="O257" s="46">
        <v>0.10706822235111754</v>
      </c>
      <c r="P257" s="46">
        <v>0.44027305027367725</v>
      </c>
      <c r="Q257" s="46">
        <v>1.2381173130550835</v>
      </c>
      <c r="R257" s="46">
        <v>0.57105432689648028</v>
      </c>
      <c r="S257" s="46"/>
      <c r="T257" s="46">
        <v>0.28365937282303155</v>
      </c>
      <c r="U257" s="46">
        <v>0</v>
      </c>
      <c r="V257" s="46">
        <v>2.6401722853993905</v>
      </c>
      <c r="W257" s="46">
        <v>0.76329790142052167</v>
      </c>
      <c r="X257" s="46">
        <v>11.153987654709747</v>
      </c>
      <c r="Y257" s="46">
        <v>2.5382781984273866</v>
      </c>
      <c r="Z257" s="46">
        <v>1.5344713610810585</v>
      </c>
      <c r="AA257" s="46">
        <v>2.0217530390275114</v>
      </c>
      <c r="AB257" s="46">
        <v>0.9220839096357768</v>
      </c>
      <c r="AC257" s="46">
        <v>1.171875</v>
      </c>
      <c r="AD257" s="46">
        <v>0.42248162285806184</v>
      </c>
      <c r="AE257" s="46"/>
      <c r="AF257" s="46"/>
      <c r="AG257" s="46">
        <v>0</v>
      </c>
      <c r="AH257" s="46">
        <v>8.6109431310297957</v>
      </c>
      <c r="AI257" s="46">
        <v>0.10233975412975663</v>
      </c>
      <c r="AJ257" s="46">
        <v>9.5926528668782165</v>
      </c>
      <c r="AK257" s="46"/>
      <c r="AL257" s="46"/>
      <c r="AM257" s="46"/>
      <c r="AN257" s="46"/>
    </row>
    <row r="258" spans="1:40" x14ac:dyDescent="0.25">
      <c r="A258" s="45">
        <v>1845</v>
      </c>
      <c r="B258" s="46">
        <v>7.504724582282682</v>
      </c>
      <c r="C258" s="46"/>
      <c r="D258" s="46"/>
      <c r="E258" s="46">
        <v>0.63708248344388596</v>
      </c>
      <c r="F258" s="46"/>
      <c r="G258" s="46"/>
      <c r="H258" s="46"/>
      <c r="I258" s="46">
        <v>8.1418070657265673</v>
      </c>
      <c r="J258" s="46">
        <v>0.36281562792308397</v>
      </c>
      <c r="K258" s="46">
        <v>12.777788380446578</v>
      </c>
      <c r="L258" s="46">
        <v>0</v>
      </c>
      <c r="M258" s="46"/>
      <c r="N258" s="46"/>
      <c r="O258" s="46">
        <v>9.9507102799276034E-2</v>
      </c>
      <c r="P258" s="46">
        <v>0.39488651820417053</v>
      </c>
      <c r="Q258" s="46">
        <v>1.2438662748295055</v>
      </c>
      <c r="R258" s="46">
        <v>0.61184392167480028</v>
      </c>
      <c r="S258" s="46"/>
      <c r="T258" s="46">
        <v>0.3355437276391563</v>
      </c>
      <c r="U258" s="46">
        <v>0</v>
      </c>
      <c r="V258" s="46">
        <v>2.6856475451469088</v>
      </c>
      <c r="W258" s="46">
        <v>0.76329790142052167</v>
      </c>
      <c r="X258" s="46">
        <v>11.346107876796619</v>
      </c>
      <c r="Y258" s="46">
        <v>2.7634574393761939</v>
      </c>
      <c r="Z258" s="46">
        <v>2.344185586818381</v>
      </c>
      <c r="AA258" s="46">
        <v>2.4186758515116726</v>
      </c>
      <c r="AB258" s="46">
        <v>1.142857142857143</v>
      </c>
      <c r="AC258" s="46">
        <v>1.3513513513513511</v>
      </c>
      <c r="AD258" s="46">
        <v>0.42248162285806184</v>
      </c>
      <c r="AE258" s="46"/>
      <c r="AF258" s="46"/>
      <c r="AG258" s="46">
        <v>0</v>
      </c>
      <c r="AH258" s="46">
        <v>10.443008994772802</v>
      </c>
      <c r="AI258" s="46">
        <v>0.10233975412975663</v>
      </c>
      <c r="AJ258" s="46">
        <v>11.63358747679502</v>
      </c>
      <c r="AK258" s="46"/>
      <c r="AL258" s="46"/>
      <c r="AM258" s="46"/>
      <c r="AN258" s="46"/>
    </row>
    <row r="259" spans="1:40" x14ac:dyDescent="0.25">
      <c r="A259" s="45">
        <v>1846</v>
      </c>
      <c r="B259" s="46">
        <v>7.9651371333429699</v>
      </c>
      <c r="C259" s="46"/>
      <c r="D259" s="46"/>
      <c r="E259" s="46">
        <v>0.56213160303872289</v>
      </c>
      <c r="F259" s="46"/>
      <c r="G259" s="46"/>
      <c r="H259" s="46"/>
      <c r="I259" s="46">
        <v>8.5272687363816928</v>
      </c>
      <c r="J259" s="46">
        <v>0.36281562792308397</v>
      </c>
      <c r="K259" s="46">
        <v>13.382733648326745</v>
      </c>
      <c r="L259" s="46">
        <v>0</v>
      </c>
      <c r="M259" s="46"/>
      <c r="N259" s="46"/>
      <c r="O259" s="46">
        <v>9.1414033415954554E-2</v>
      </c>
      <c r="P259" s="46">
        <v>0.35550287674081738</v>
      </c>
      <c r="Q259" s="46">
        <v>1.1363119858188262</v>
      </c>
      <c r="R259" s="46">
        <v>0.59074585541015212</v>
      </c>
      <c r="S259" s="46"/>
      <c r="T259" s="46">
        <v>0.38681885133118488</v>
      </c>
      <c r="U259" s="46">
        <v>0</v>
      </c>
      <c r="V259" s="46">
        <v>2.5607936027169353</v>
      </c>
      <c r="W259" s="46">
        <v>0.76329790142052167</v>
      </c>
      <c r="X259" s="46">
        <v>10.818634976559316</v>
      </c>
      <c r="Y259" s="46">
        <v>4.6749574991179692</v>
      </c>
      <c r="Z259" s="46">
        <v>2.7836120334072572</v>
      </c>
      <c r="AA259" s="46">
        <v>3.5645798082346314</v>
      </c>
      <c r="AB259" s="46">
        <v>2.1164021164021167</v>
      </c>
      <c r="AC259" s="46">
        <v>1.3513513513513511</v>
      </c>
      <c r="AD259" s="46">
        <v>0.42248162285806184</v>
      </c>
      <c r="AE259" s="46"/>
      <c r="AF259" s="46"/>
      <c r="AG259" s="46">
        <v>0</v>
      </c>
      <c r="AH259" s="46">
        <v>14.913384431371387</v>
      </c>
      <c r="AI259" s="46">
        <v>0.10233975412975663</v>
      </c>
      <c r="AJ259" s="46">
        <v>16.613618014144645</v>
      </c>
      <c r="AK259" s="46"/>
      <c r="AL259" s="46"/>
      <c r="AM259" s="46"/>
      <c r="AN259" s="46"/>
    </row>
    <row r="260" spans="1:40" x14ac:dyDescent="0.25">
      <c r="A260" s="45">
        <v>1847</v>
      </c>
      <c r="B260" s="46">
        <v>6.491816969950051</v>
      </c>
      <c r="C260" s="46"/>
      <c r="D260" s="46"/>
      <c r="E260" s="46">
        <v>0.56427305676458461</v>
      </c>
      <c r="F260" s="46"/>
      <c r="G260" s="46"/>
      <c r="H260" s="46"/>
      <c r="I260" s="46">
        <v>7.0560900267146351</v>
      </c>
      <c r="J260" s="46">
        <v>0.36281562792308397</v>
      </c>
      <c r="K260" s="46">
        <v>11.073859209250784</v>
      </c>
      <c r="L260" s="46">
        <v>0</v>
      </c>
      <c r="M260" s="46"/>
      <c r="N260" s="46"/>
      <c r="O260" s="46">
        <v>9.3276427720326002E-2</v>
      </c>
      <c r="P260" s="46">
        <v>0.32294228843687378</v>
      </c>
      <c r="Q260" s="46">
        <v>1.1680969364711014</v>
      </c>
      <c r="R260" s="46"/>
      <c r="S260" s="46"/>
      <c r="T260" s="46">
        <v>0.28435001496391954</v>
      </c>
      <c r="U260" s="46">
        <v>0</v>
      </c>
      <c r="V260" s="46">
        <v>1.8686656675922206</v>
      </c>
      <c r="W260" s="46">
        <v>0.76329790142052167</v>
      </c>
      <c r="X260" s="46">
        <v>7.8945885093822774</v>
      </c>
      <c r="Y260" s="46">
        <v>3.9242484684158163</v>
      </c>
      <c r="Z260" s="46">
        <v>1.9550499087338447</v>
      </c>
      <c r="AA260" s="46">
        <v>6.1598440545808986</v>
      </c>
      <c r="AB260" s="46">
        <v>2.0408163265306118</v>
      </c>
      <c r="AC260" s="46">
        <v>1.1278195488721803</v>
      </c>
      <c r="AD260" s="46">
        <v>0.42248162285806184</v>
      </c>
      <c r="AE260" s="46"/>
      <c r="AF260" s="46"/>
      <c r="AG260" s="46">
        <v>0</v>
      </c>
      <c r="AH260" s="46">
        <v>15.630259929991414</v>
      </c>
      <c r="AI260" s="46">
        <v>0.10233975412975663</v>
      </c>
      <c r="AJ260" s="46">
        <v>17.412222499436346</v>
      </c>
      <c r="AK260" s="46"/>
      <c r="AL260" s="46"/>
      <c r="AM260" s="46"/>
      <c r="AN260" s="46"/>
    </row>
    <row r="261" spans="1:40" x14ac:dyDescent="0.25">
      <c r="A261" s="45">
        <v>1848</v>
      </c>
      <c r="B261" s="46">
        <v>5.1566205718752185</v>
      </c>
      <c r="C261" s="46"/>
      <c r="D261" s="46"/>
      <c r="E261" s="46">
        <v>0.56427305676458461</v>
      </c>
      <c r="F261" s="46"/>
      <c r="G261" s="46"/>
      <c r="H261" s="46"/>
      <c r="I261" s="46">
        <v>5.7208936286398036</v>
      </c>
      <c r="J261" s="46">
        <v>0.36281562792308397</v>
      </c>
      <c r="K261" s="46">
        <v>8.9783960174547737</v>
      </c>
      <c r="L261" s="46">
        <v>0</v>
      </c>
      <c r="M261" s="46"/>
      <c r="N261" s="46"/>
      <c r="O261" s="46">
        <v>8.7036103330585896E-2</v>
      </c>
      <c r="P261" s="46">
        <v>0.28769250044628303</v>
      </c>
      <c r="Q261" s="46">
        <v>1.4684647201350989</v>
      </c>
      <c r="R261" s="46"/>
      <c r="S261" s="46"/>
      <c r="T261" s="46">
        <v>0.24300834612164754</v>
      </c>
      <c r="U261" s="46">
        <v>0</v>
      </c>
      <c r="V261" s="46">
        <v>2.0862016700336152</v>
      </c>
      <c r="W261" s="46">
        <v>0.76329790142052167</v>
      </c>
      <c r="X261" s="46">
        <v>8.8136171269859851</v>
      </c>
      <c r="Y261" s="46">
        <v>2.5571025328043944</v>
      </c>
      <c r="Z261" s="46">
        <v>1.1847641386871981</v>
      </c>
      <c r="AA261" s="46">
        <v>1.7367408628744163</v>
      </c>
      <c r="AB261" s="46">
        <v>1.142857142857143</v>
      </c>
      <c r="AC261" s="46">
        <v>0.90361445783132543</v>
      </c>
      <c r="AD261" s="46">
        <v>0.42248162285806184</v>
      </c>
      <c r="AE261" s="46"/>
      <c r="AF261" s="46"/>
      <c r="AG261" s="46">
        <v>0</v>
      </c>
      <c r="AH261" s="46">
        <v>7.9475607579125391</v>
      </c>
      <c r="AI261" s="46">
        <v>0.10233975412975663</v>
      </c>
      <c r="AJ261" s="46">
        <v>8.8536401099145454</v>
      </c>
      <c r="AK261" s="46"/>
      <c r="AL261" s="46"/>
      <c r="AM261" s="46"/>
      <c r="AN261" s="46"/>
    </row>
    <row r="262" spans="1:40" x14ac:dyDescent="0.25">
      <c r="A262" s="45">
        <v>1849</v>
      </c>
      <c r="B262" s="46">
        <v>5.11057931676919</v>
      </c>
      <c r="C262" s="46"/>
      <c r="D262" s="46"/>
      <c r="E262" s="46">
        <v>0.56694987392191187</v>
      </c>
      <c r="F262" s="46"/>
      <c r="G262" s="46"/>
      <c r="H262" s="46"/>
      <c r="I262" s="46">
        <v>5.6775291906911018</v>
      </c>
      <c r="J262" s="46">
        <v>0.36281562792308397</v>
      </c>
      <c r="K262" s="46">
        <v>8.9103396748182551</v>
      </c>
      <c r="L262" s="46">
        <v>0</v>
      </c>
      <c r="M262" s="46"/>
      <c r="N262" s="46"/>
      <c r="O262" s="46">
        <v>7.7852766443736676E-2</v>
      </c>
      <c r="P262" s="46">
        <v>0.25343326037834546</v>
      </c>
      <c r="Q262" s="46">
        <v>1.4276740334646796</v>
      </c>
      <c r="R262" s="46"/>
      <c r="S262" s="46"/>
      <c r="T262" s="46">
        <v>0.2261661835191571</v>
      </c>
      <c r="U262" s="46">
        <v>0</v>
      </c>
      <c r="V262" s="46">
        <v>1.9851262438059187</v>
      </c>
      <c r="W262" s="46">
        <v>0.76329790142052167</v>
      </c>
      <c r="X262" s="46">
        <v>8.3866017906865569</v>
      </c>
      <c r="Y262" s="46">
        <v>2.0503076426079221</v>
      </c>
      <c r="Z262" s="46">
        <v>0.90166565863425996</v>
      </c>
      <c r="AA262" s="46">
        <v>1.651855723993727</v>
      </c>
      <c r="AB262" s="46">
        <v>0.75216246709289214</v>
      </c>
      <c r="AC262" s="46">
        <v>1.0416666666666665</v>
      </c>
      <c r="AD262" s="46">
        <v>0.42248162285806184</v>
      </c>
      <c r="AE262" s="46"/>
      <c r="AF262" s="46"/>
      <c r="AG262" s="46">
        <v>0</v>
      </c>
      <c r="AH262" s="46">
        <v>6.8201397818535288</v>
      </c>
      <c r="AI262" s="46">
        <v>0.10233975412975663</v>
      </c>
      <c r="AJ262" s="46">
        <v>7.5976849963336557</v>
      </c>
      <c r="AK262" s="46"/>
      <c r="AL262" s="46"/>
      <c r="AM262" s="46"/>
      <c r="AN262" s="46"/>
    </row>
    <row r="263" spans="1:40" x14ac:dyDescent="0.25">
      <c r="A263" s="45">
        <v>1850</v>
      </c>
      <c r="B263" s="46">
        <v>5.6170331229355046</v>
      </c>
      <c r="C263" s="46"/>
      <c r="D263" s="46"/>
      <c r="E263" s="46">
        <v>0.56909132764777381</v>
      </c>
      <c r="F263" s="46"/>
      <c r="G263" s="46"/>
      <c r="H263" s="46"/>
      <c r="I263" s="46">
        <v>6.1861244505832786</v>
      </c>
      <c r="J263" s="46">
        <v>0.36281562792308397</v>
      </c>
      <c r="K263" s="46">
        <v>9.7085313477156916</v>
      </c>
      <c r="L263" s="46">
        <v>0</v>
      </c>
      <c r="M263" s="46"/>
      <c r="N263" s="46"/>
      <c r="O263" s="46">
        <v>7.5822863024191375E-2</v>
      </c>
      <c r="P263" s="46">
        <v>0.2332483104367073</v>
      </c>
      <c r="Q263" s="46">
        <v>1.3349679273955444</v>
      </c>
      <c r="R263" s="46"/>
      <c r="S263" s="46"/>
      <c r="T263" s="46">
        <v>0.19921033025088547</v>
      </c>
      <c r="U263" s="46">
        <v>0</v>
      </c>
      <c r="V263" s="46">
        <v>1.8432494311073284</v>
      </c>
      <c r="W263" s="46">
        <v>0.76329790142052167</v>
      </c>
      <c r="X263" s="46">
        <v>7.7872120364341164</v>
      </c>
      <c r="Y263" s="46">
        <v>2.280106808049926</v>
      </c>
      <c r="Z263" s="46">
        <v>1.6159626854582123</v>
      </c>
      <c r="AA263" s="46">
        <v>1.8308227114716105</v>
      </c>
      <c r="AB263" s="46">
        <v>1.142857142857143</v>
      </c>
      <c r="AC263" s="46">
        <v>1.0416666666666665</v>
      </c>
      <c r="AD263" s="46">
        <v>0.46239216752751444</v>
      </c>
      <c r="AE263" s="46"/>
      <c r="AF263" s="46"/>
      <c r="AG263" s="46">
        <v>0</v>
      </c>
      <c r="AH263" s="46">
        <v>8.3738081820310732</v>
      </c>
      <c r="AI263" s="46">
        <v>0.10233975412975663</v>
      </c>
      <c r="AJ263" s="46">
        <v>9.328482820260156</v>
      </c>
      <c r="AK263" s="46"/>
      <c r="AL263" s="46"/>
      <c r="AM263" s="46"/>
      <c r="AN263" s="46"/>
    </row>
    <row r="264" spans="1:40" x14ac:dyDescent="0.25">
      <c r="A264" s="45">
        <v>1851</v>
      </c>
      <c r="B264" s="46">
        <v>4.6041255106028727</v>
      </c>
      <c r="C264" s="46"/>
      <c r="D264" s="46"/>
      <c r="E264" s="46">
        <v>0.57123278137363553</v>
      </c>
      <c r="F264" s="46"/>
      <c r="G264" s="46"/>
      <c r="H264" s="46"/>
      <c r="I264" s="46">
        <v>5.175358291976508</v>
      </c>
      <c r="J264" s="46">
        <v>0.36281562792308397</v>
      </c>
      <c r="K264" s="46">
        <v>8.1222304230521498</v>
      </c>
      <c r="L264" s="46">
        <v>0</v>
      </c>
      <c r="M264" s="46"/>
      <c r="N264" s="46"/>
      <c r="O264" s="46"/>
      <c r="P264" s="46"/>
      <c r="Q264" s="46"/>
      <c r="R264" s="46"/>
      <c r="S264" s="46"/>
      <c r="T264" s="46"/>
      <c r="U264" s="46"/>
      <c r="V264" s="46"/>
      <c r="W264" s="46"/>
      <c r="X264" s="46"/>
      <c r="Y264" s="46">
        <v>2.4822769382941554</v>
      </c>
      <c r="Z264" s="46">
        <v>1.8449349618952662</v>
      </c>
      <c r="AA264" s="46">
        <v>2.7089584226318046</v>
      </c>
      <c r="AB264" s="46">
        <v>1.0204081632653059</v>
      </c>
      <c r="AC264" s="46">
        <v>0.96463022508038587</v>
      </c>
      <c r="AD264" s="46">
        <v>0.46239216752751444</v>
      </c>
      <c r="AE264" s="46"/>
      <c r="AF264" s="46"/>
      <c r="AG264" s="46">
        <v>0</v>
      </c>
      <c r="AH264" s="46">
        <v>9.4836008786944337</v>
      </c>
      <c r="AI264" s="46">
        <v>0.10233975412975663</v>
      </c>
      <c r="AJ264" s="46">
        <v>10.564799903220051</v>
      </c>
      <c r="AK264" s="46"/>
      <c r="AL264" s="46"/>
      <c r="AM264" s="46"/>
      <c r="AN264" s="46"/>
    </row>
    <row r="265" spans="1:40" x14ac:dyDescent="0.25">
      <c r="A265" s="45">
        <v>1852</v>
      </c>
      <c r="B265" s="46">
        <v>6.2616106944199075</v>
      </c>
      <c r="C265" s="46"/>
      <c r="D265" s="46"/>
      <c r="E265" s="46">
        <v>0.57337423509949736</v>
      </c>
      <c r="F265" s="46"/>
      <c r="G265" s="46"/>
      <c r="H265" s="46"/>
      <c r="I265" s="46">
        <v>6.834984929519405</v>
      </c>
      <c r="J265" s="46">
        <v>0.36281562792308397</v>
      </c>
      <c r="K265" s="46">
        <v>10.726855881980637</v>
      </c>
      <c r="L265" s="46">
        <v>0</v>
      </c>
      <c r="M265" s="46"/>
      <c r="N265" s="46"/>
      <c r="O265" s="46"/>
      <c r="P265" s="46"/>
      <c r="Q265" s="46"/>
      <c r="R265" s="46"/>
      <c r="S265" s="46"/>
      <c r="T265" s="46"/>
      <c r="U265" s="46"/>
      <c r="V265" s="46"/>
      <c r="W265" s="46"/>
      <c r="X265" s="46"/>
      <c r="Y265" s="46">
        <v>2.3295656460631764</v>
      </c>
      <c r="Z265" s="46">
        <v>1.6125908881921964</v>
      </c>
      <c r="AA265" s="46">
        <v>2.5089321159190154</v>
      </c>
      <c r="AB265" s="46">
        <v>1.142857142857143</v>
      </c>
      <c r="AC265" s="46">
        <v>0.96463022508038587</v>
      </c>
      <c r="AD265" s="46">
        <v>0.46239216752751444</v>
      </c>
      <c r="AE265" s="46"/>
      <c r="AF265" s="46">
        <v>0</v>
      </c>
      <c r="AG265" s="46">
        <v>0</v>
      </c>
      <c r="AH265" s="46">
        <v>9.0209681856394326</v>
      </c>
      <c r="AI265" s="46">
        <v>6.0228232558468903E-2</v>
      </c>
      <c r="AJ265" s="46">
        <v>9.5991053340519521</v>
      </c>
      <c r="AK265" s="46"/>
      <c r="AL265" s="46"/>
      <c r="AM265" s="46"/>
      <c r="AN265" s="46"/>
    </row>
    <row r="266" spans="1:40" x14ac:dyDescent="0.25">
      <c r="A266" s="45">
        <v>1853</v>
      </c>
      <c r="B266" s="46">
        <v>7.2745183067525403</v>
      </c>
      <c r="C266" s="46"/>
      <c r="D266" s="46"/>
      <c r="E266" s="46">
        <v>0.57551568882535908</v>
      </c>
      <c r="F266" s="46"/>
      <c r="G266" s="46"/>
      <c r="H266" s="46"/>
      <c r="I266" s="46">
        <v>7.850033995577899</v>
      </c>
      <c r="J266" s="46">
        <v>0.36281562792308397</v>
      </c>
      <c r="K266" s="46">
        <v>12.319878420731737</v>
      </c>
      <c r="L266" s="46">
        <v>0</v>
      </c>
      <c r="M266" s="46"/>
      <c r="N266" s="46"/>
      <c r="O266" s="46"/>
      <c r="P266" s="46"/>
      <c r="Q266" s="46"/>
      <c r="R266" s="46"/>
      <c r="S266" s="46"/>
      <c r="T266" s="46"/>
      <c r="U266" s="46"/>
      <c r="V266" s="46"/>
      <c r="W266" s="46"/>
      <c r="X266" s="46"/>
      <c r="Y266" s="46">
        <v>2.280106808049926</v>
      </c>
      <c r="Z266" s="46">
        <v>1.4209286061519433</v>
      </c>
      <c r="AA266" s="46">
        <v>1.9918058619602901</v>
      </c>
      <c r="AB266" s="46">
        <v>1.0582010582010584</v>
      </c>
      <c r="AC266" s="46">
        <v>0.96463022508038587</v>
      </c>
      <c r="AD266" s="46">
        <v>0.46239216752751444</v>
      </c>
      <c r="AE266" s="46"/>
      <c r="AF266" s="46"/>
      <c r="AG266" s="46">
        <v>0</v>
      </c>
      <c r="AH266" s="46">
        <v>8.1780647269711189</v>
      </c>
      <c r="AI266" s="46">
        <v>0.10233975412975663</v>
      </c>
      <c r="AJ266" s="46">
        <v>9.1104231969667246</v>
      </c>
      <c r="AK266" s="46"/>
      <c r="AL266" s="46"/>
      <c r="AM266" s="46"/>
      <c r="AN266" s="46"/>
    </row>
    <row r="267" spans="1:40" x14ac:dyDescent="0.25">
      <c r="A267" s="45">
        <v>1854</v>
      </c>
      <c r="B267" s="46">
        <v>6.491816969950051</v>
      </c>
      <c r="C267" s="46"/>
      <c r="D267" s="46"/>
      <c r="E267" s="46">
        <v>0.57819250598268646</v>
      </c>
      <c r="F267" s="46"/>
      <c r="G267" s="46"/>
      <c r="H267" s="46"/>
      <c r="I267" s="46">
        <v>7.0700094759327374</v>
      </c>
      <c r="J267" s="46">
        <v>0.36281562792308397</v>
      </c>
      <c r="K267" s="46">
        <v>11.095704455035348</v>
      </c>
      <c r="L267" s="46">
        <v>0</v>
      </c>
      <c r="M267" s="46"/>
      <c r="N267" s="46"/>
      <c r="O267" s="46"/>
      <c r="P267" s="46"/>
      <c r="Q267" s="46"/>
      <c r="R267" s="46"/>
      <c r="S267" s="46"/>
      <c r="T267" s="46"/>
      <c r="U267" s="46"/>
      <c r="V267" s="46"/>
      <c r="W267" s="46"/>
      <c r="X267" s="46"/>
      <c r="Y267" s="46">
        <v>2.3606790044854757</v>
      </c>
      <c r="Z267" s="46">
        <v>1.9315581454635433</v>
      </c>
      <c r="AA267" s="46">
        <v>2.3355506282335554</v>
      </c>
      <c r="AB267" s="46">
        <v>1.142857142857143</v>
      </c>
      <c r="AC267" s="46">
        <v>1.1278195488721803</v>
      </c>
      <c r="AD267" s="46">
        <v>0.46239216752751444</v>
      </c>
      <c r="AE267" s="46"/>
      <c r="AF267" s="46"/>
      <c r="AG267" s="46">
        <v>0</v>
      </c>
      <c r="AH267" s="46">
        <v>9.3608566374394115</v>
      </c>
      <c r="AI267" s="46">
        <v>0.10233975412975663</v>
      </c>
      <c r="AJ267" s="46">
        <v>10.428061931565722</v>
      </c>
      <c r="AK267" s="46"/>
      <c r="AL267" s="46"/>
      <c r="AM267" s="46"/>
      <c r="AN267" s="46"/>
    </row>
    <row r="268" spans="1:40" x14ac:dyDescent="0.25">
      <c r="A268" s="45">
        <v>1855</v>
      </c>
      <c r="B268" s="46">
        <v>5.2487030820872747</v>
      </c>
      <c r="C268" s="46"/>
      <c r="D268" s="46"/>
      <c r="E268" s="46">
        <v>0.58033395970854817</v>
      </c>
      <c r="F268" s="46"/>
      <c r="G268" s="46"/>
      <c r="H268" s="46"/>
      <c r="I268" s="46">
        <v>5.8290370417958233</v>
      </c>
      <c r="J268" s="46">
        <v>0.36281562792308397</v>
      </c>
      <c r="K268" s="46">
        <v>9.1481167731655955</v>
      </c>
      <c r="L268" s="46">
        <v>0</v>
      </c>
      <c r="M268" s="46"/>
      <c r="N268" s="46"/>
      <c r="O268" s="46"/>
      <c r="P268" s="46"/>
      <c r="Q268" s="46"/>
      <c r="R268" s="46"/>
      <c r="S268" s="46"/>
      <c r="T268" s="46"/>
      <c r="U268" s="46"/>
      <c r="V268" s="46"/>
      <c r="W268" s="46"/>
      <c r="X268" s="46"/>
      <c r="Y268" s="46">
        <v>2.619249672234591</v>
      </c>
      <c r="Z268" s="46">
        <v>2.2370698642449751</v>
      </c>
      <c r="AA268" s="46">
        <v>2.7089584226318046</v>
      </c>
      <c r="AB268" s="46">
        <v>1.21580547112462</v>
      </c>
      <c r="AC268" s="46">
        <v>1.1278195488721803</v>
      </c>
      <c r="AD268" s="46">
        <v>0.46239216752751444</v>
      </c>
      <c r="AE268" s="46"/>
      <c r="AF268" s="46">
        <v>0</v>
      </c>
      <c r="AG268" s="46">
        <v>0</v>
      </c>
      <c r="AH268" s="46">
        <v>10.371295146635685</v>
      </c>
      <c r="AI268" s="46">
        <v>6.0228232558468903E-2</v>
      </c>
      <c r="AJ268" s="46">
        <v>11.035972249805797</v>
      </c>
      <c r="AK268" s="46"/>
      <c r="AL268" s="46"/>
      <c r="AM268" s="46"/>
      <c r="AN268" s="46"/>
    </row>
    <row r="269" spans="1:40" x14ac:dyDescent="0.25">
      <c r="A269" s="45">
        <v>1856</v>
      </c>
      <c r="B269" s="46">
        <v>15.377779205413594</v>
      </c>
      <c r="C269" s="46"/>
      <c r="D269" s="46"/>
      <c r="E269" s="46">
        <v>0.58247541343441001</v>
      </c>
      <c r="F269" s="46"/>
      <c r="G269" s="46"/>
      <c r="H269" s="46"/>
      <c r="I269" s="46">
        <v>15.960254618848005</v>
      </c>
      <c r="J269" s="46">
        <v>0.36281562792308397</v>
      </c>
      <c r="K269" s="46">
        <v>25.048094897282578</v>
      </c>
      <c r="L269" s="46">
        <v>0</v>
      </c>
      <c r="M269" s="46"/>
      <c r="N269" s="46"/>
      <c r="O269" s="46"/>
      <c r="P269" s="46"/>
      <c r="Q269" s="46"/>
      <c r="R269" s="46"/>
      <c r="S269" s="46"/>
      <c r="T269" s="46"/>
      <c r="U269" s="46"/>
      <c r="V269" s="46"/>
      <c r="W269" s="46"/>
      <c r="X269" s="46"/>
      <c r="Y269" s="46">
        <v>3.2272974833051173</v>
      </c>
      <c r="Z269" s="46">
        <v>2.1101887309876628</v>
      </c>
      <c r="AA269" s="46">
        <v>2.2579492675955701</v>
      </c>
      <c r="AB269" s="46">
        <v>1.0389610389610391</v>
      </c>
      <c r="AC269" s="46">
        <v>1.0416666666666665</v>
      </c>
      <c r="AD269" s="46">
        <v>0.46239216752751444</v>
      </c>
      <c r="AE269" s="46"/>
      <c r="AF269" s="46">
        <v>0</v>
      </c>
      <c r="AG269" s="46">
        <v>0</v>
      </c>
      <c r="AH269" s="46">
        <v>10.13845535504357</v>
      </c>
      <c r="AI269" s="46">
        <v>6.0228232558468903E-2</v>
      </c>
      <c r="AJ269" s="46">
        <v>10.788210187080709</v>
      </c>
      <c r="AK269" s="46"/>
      <c r="AL269" s="46"/>
      <c r="AM269" s="46"/>
      <c r="AN269" s="46"/>
    </row>
    <row r="270" spans="1:40" x14ac:dyDescent="0.25">
      <c r="A270" s="45">
        <v>1857</v>
      </c>
      <c r="B270" s="46">
        <v>12.38509762352173</v>
      </c>
      <c r="C270" s="46"/>
      <c r="D270" s="46"/>
      <c r="E270" s="46">
        <v>0.58461686716027184</v>
      </c>
      <c r="F270" s="46"/>
      <c r="G270" s="46"/>
      <c r="H270" s="46"/>
      <c r="I270" s="46">
        <v>12.969714490682001</v>
      </c>
      <c r="J270" s="46">
        <v>0.36281562792308397</v>
      </c>
      <c r="K270" s="46">
        <v>20.354727860645642</v>
      </c>
      <c r="L270" s="46">
        <v>0</v>
      </c>
      <c r="M270" s="46"/>
      <c r="N270" s="46"/>
      <c r="O270" s="46"/>
      <c r="P270" s="46"/>
      <c r="Q270" s="46"/>
      <c r="R270" s="46"/>
      <c r="S270" s="46"/>
      <c r="T270" s="46"/>
      <c r="U270" s="46"/>
      <c r="V270" s="46"/>
      <c r="W270" s="46"/>
      <c r="X270" s="46"/>
      <c r="Y270" s="46">
        <v>2.71713867066335</v>
      </c>
      <c r="Z270" s="46">
        <v>2.0394860328898106</v>
      </c>
      <c r="AA270" s="46">
        <v>2.8226887003126393</v>
      </c>
      <c r="AB270" s="46">
        <v>1.2422360248447204</v>
      </c>
      <c r="AC270" s="46">
        <v>1.1278195488721803</v>
      </c>
      <c r="AD270" s="46">
        <v>0.46239216752751444</v>
      </c>
      <c r="AE270" s="46"/>
      <c r="AF270" s="46">
        <v>0</v>
      </c>
      <c r="AG270" s="46">
        <v>0</v>
      </c>
      <c r="AH270" s="46">
        <v>10.411761145110216</v>
      </c>
      <c r="AI270" s="46">
        <v>6.0228232558468903E-2</v>
      </c>
      <c r="AJ270" s="46">
        <v>11.079031639198497</v>
      </c>
      <c r="AK270" s="46"/>
      <c r="AL270" s="46"/>
      <c r="AM270" s="46"/>
      <c r="AN270" s="46"/>
    </row>
    <row r="271" spans="1:40" x14ac:dyDescent="0.25">
      <c r="A271" s="45">
        <v>1858</v>
      </c>
      <c r="B271" s="46">
        <v>11.234066245871009</v>
      </c>
      <c r="C271" s="46"/>
      <c r="D271" s="46"/>
      <c r="E271" s="46">
        <v>0.58675832088613367</v>
      </c>
      <c r="F271" s="46"/>
      <c r="G271" s="46"/>
      <c r="H271" s="46"/>
      <c r="I271" s="46">
        <v>11.820824566757143</v>
      </c>
      <c r="J271" s="46">
        <v>0.36281562792308397</v>
      </c>
      <c r="K271" s="46">
        <v>18.551654881658369</v>
      </c>
      <c r="L271" s="46">
        <v>0</v>
      </c>
      <c r="M271" s="46"/>
      <c r="N271" s="46"/>
      <c r="O271" s="46"/>
      <c r="P271" s="46"/>
      <c r="Q271" s="46"/>
      <c r="R271" s="46"/>
      <c r="S271" s="46"/>
      <c r="T271" s="46"/>
      <c r="U271" s="46"/>
      <c r="V271" s="46"/>
      <c r="W271" s="46"/>
      <c r="X271" s="46"/>
      <c r="Y271" s="46">
        <v>2.8604687081245248</v>
      </c>
      <c r="Z271" s="46">
        <v>2.2837697443456895</v>
      </c>
      <c r="AA271" s="46">
        <v>2.9450139794967378</v>
      </c>
      <c r="AB271" s="46">
        <v>1.4285714285714284</v>
      </c>
      <c r="AC271" s="46">
        <v>1.1278195488721803</v>
      </c>
      <c r="AD271" s="46">
        <v>0.46239216752751444</v>
      </c>
      <c r="AE271" s="46"/>
      <c r="AF271" s="46">
        <v>0</v>
      </c>
      <c r="AG271" s="46">
        <v>0</v>
      </c>
      <c r="AH271" s="46">
        <v>11.108035576938075</v>
      </c>
      <c r="AI271" s="46">
        <v>6.0228232558468903E-2</v>
      </c>
      <c r="AJ271" s="46">
        <v>11.819929010188288</v>
      </c>
      <c r="AK271" s="46"/>
      <c r="AL271" s="46"/>
      <c r="AM271" s="46"/>
      <c r="AN271" s="46"/>
    </row>
    <row r="272" spans="1:40" x14ac:dyDescent="0.25">
      <c r="A272" s="45">
        <v>1859</v>
      </c>
      <c r="B272" s="46">
        <v>12.983633939900102</v>
      </c>
      <c r="C272" s="46"/>
      <c r="D272" s="46"/>
      <c r="E272" s="46">
        <v>0.58889977461199539</v>
      </c>
      <c r="F272" s="46"/>
      <c r="G272" s="46"/>
      <c r="H272" s="46"/>
      <c r="I272" s="46">
        <v>13.572533714512097</v>
      </c>
      <c r="J272" s="46">
        <v>0.36281562792308397</v>
      </c>
      <c r="K272" s="46">
        <v>21.300795043469343</v>
      </c>
      <c r="L272" s="46">
        <v>0</v>
      </c>
      <c r="M272" s="46"/>
      <c r="N272" s="46"/>
      <c r="O272" s="46"/>
      <c r="P272" s="46"/>
      <c r="Q272" s="46"/>
      <c r="R272" s="46"/>
      <c r="S272" s="46"/>
      <c r="T272" s="46"/>
      <c r="U272" s="46"/>
      <c r="V272" s="46"/>
      <c r="W272" s="46"/>
      <c r="X272" s="46"/>
      <c r="Y272" s="46">
        <v>2.6506563643664234</v>
      </c>
      <c r="Z272" s="46">
        <v>1.8975576909781111</v>
      </c>
      <c r="AA272" s="46">
        <v>2.7646544181977255</v>
      </c>
      <c r="AB272" s="46">
        <v>1.1904761904761905</v>
      </c>
      <c r="AC272" s="46">
        <v>1.935483870967742</v>
      </c>
      <c r="AD272" s="46">
        <v>0.46239216752751444</v>
      </c>
      <c r="AE272" s="46"/>
      <c r="AF272" s="46">
        <v>0</v>
      </c>
      <c r="AG272" s="46">
        <v>0</v>
      </c>
      <c r="AH272" s="46">
        <v>10.901220702513706</v>
      </c>
      <c r="AI272" s="46">
        <v>6.0228232558468903E-2</v>
      </c>
      <c r="AJ272" s="46">
        <v>11.599859753386278</v>
      </c>
      <c r="AK272" s="46"/>
      <c r="AL272" s="46"/>
      <c r="AM272" s="46"/>
      <c r="AN272" s="46"/>
    </row>
    <row r="273" spans="1:40" x14ac:dyDescent="0.25">
      <c r="A273" s="45">
        <v>1860</v>
      </c>
      <c r="B273" s="46">
        <v>10.129076123326323</v>
      </c>
      <c r="C273" s="46"/>
      <c r="D273" s="46"/>
      <c r="E273" s="46">
        <v>0.68258837511844916</v>
      </c>
      <c r="F273" s="46"/>
      <c r="G273" s="46"/>
      <c r="H273" s="46"/>
      <c r="I273" s="46">
        <v>10.811664498444772</v>
      </c>
      <c r="J273" s="46">
        <v>0.36281562792308397</v>
      </c>
      <c r="K273" s="46">
        <v>16.967874562277668</v>
      </c>
      <c r="L273" s="46">
        <v>0</v>
      </c>
      <c r="M273" s="46"/>
      <c r="N273" s="46"/>
      <c r="O273" s="46"/>
      <c r="P273" s="46"/>
      <c r="Q273" s="46"/>
      <c r="R273" s="46"/>
      <c r="S273" s="46"/>
      <c r="T273" s="46"/>
      <c r="U273" s="46"/>
      <c r="V273" s="46"/>
      <c r="W273" s="46"/>
      <c r="X273" s="46"/>
      <c r="Y273" s="46">
        <v>3.1502039822668348</v>
      </c>
      <c r="Z273" s="46">
        <v>2.0161576669401557</v>
      </c>
      <c r="AA273" s="46">
        <v>2.5089321159190154</v>
      </c>
      <c r="AB273" s="46">
        <v>1.142857142857143</v>
      </c>
      <c r="AC273" s="46">
        <v>1.6042780748663099</v>
      </c>
      <c r="AD273" s="46">
        <v>0.65638428378905789</v>
      </c>
      <c r="AE273" s="46"/>
      <c r="AF273" s="46">
        <v>0</v>
      </c>
      <c r="AG273" s="46">
        <v>0</v>
      </c>
      <c r="AH273" s="46">
        <v>11.078813266638516</v>
      </c>
      <c r="AI273" s="46">
        <v>6.0228232558468903E-2</v>
      </c>
      <c r="AJ273" s="46">
        <v>11.788833896127652</v>
      </c>
      <c r="AK273" s="46"/>
      <c r="AL273" s="46"/>
      <c r="AM273" s="46"/>
      <c r="AN273" s="46"/>
    </row>
    <row r="274" spans="1:40" x14ac:dyDescent="0.25">
      <c r="A274" s="45">
        <v>1861</v>
      </c>
      <c r="B274" s="46">
        <v>6.3536932046319636</v>
      </c>
      <c r="C274" s="46">
        <v>1.6141207458683327</v>
      </c>
      <c r="D274" s="46"/>
      <c r="E274" s="46"/>
      <c r="F274" s="46"/>
      <c r="G274" s="46"/>
      <c r="H274" s="46"/>
      <c r="I274" s="46">
        <v>7.9678139505002967</v>
      </c>
      <c r="J274" s="46">
        <v>0.31181738388254365</v>
      </c>
      <c r="K274" s="46">
        <v>11.578051761104614</v>
      </c>
      <c r="L274" s="46">
        <v>2.8618360824245537</v>
      </c>
      <c r="M274" s="46">
        <v>3.3995577898056095</v>
      </c>
      <c r="N274" s="46">
        <v>2.0037766123790806</v>
      </c>
      <c r="O274" s="46">
        <v>0.63469286480788423</v>
      </c>
      <c r="P274" s="46"/>
      <c r="Q274" s="46"/>
      <c r="R274" s="46"/>
      <c r="S274" s="46"/>
      <c r="T274" s="46"/>
      <c r="U274" s="46"/>
      <c r="V274" s="46">
        <v>8.899863349417128</v>
      </c>
      <c r="W274" s="46">
        <v>0.1932889136997103</v>
      </c>
      <c r="X274" s="46">
        <v>11.032280949842118</v>
      </c>
      <c r="Y274" s="46">
        <v>3.8996943074806341</v>
      </c>
      <c r="Z274" s="46">
        <v>2.2752673906649785</v>
      </c>
      <c r="AA274" s="46">
        <v>2.2186864831879647</v>
      </c>
      <c r="AB274" s="46">
        <v>1.2693857296157685</v>
      </c>
      <c r="AC274" s="46"/>
      <c r="AD274" s="46">
        <v>0.65638428378905789</v>
      </c>
      <c r="AE274" s="46"/>
      <c r="AF274" s="46"/>
      <c r="AG274" s="46"/>
      <c r="AH274" s="46">
        <v>10.319418194738402</v>
      </c>
      <c r="AI274" s="46">
        <v>0.21640191053818675</v>
      </c>
      <c r="AJ274" s="46">
        <v>13.169274317432206</v>
      </c>
      <c r="AK274" s="46"/>
      <c r="AL274" s="46"/>
      <c r="AM274" s="46"/>
      <c r="AN274" s="46"/>
    </row>
    <row r="275" spans="1:40" x14ac:dyDescent="0.25">
      <c r="A275" s="45">
        <v>1862</v>
      </c>
      <c r="B275" s="46">
        <v>6.491816969950051</v>
      </c>
      <c r="C275" s="46">
        <v>1.5819989399804057</v>
      </c>
      <c r="D275" s="46"/>
      <c r="E275" s="46"/>
      <c r="F275" s="46"/>
      <c r="G275" s="46"/>
      <c r="H275" s="46"/>
      <c r="I275" s="46">
        <v>8.0738159099304561</v>
      </c>
      <c r="J275" s="46">
        <v>0.31181738388254365</v>
      </c>
      <c r="K275" s="46">
        <v>11.732083491851018</v>
      </c>
      <c r="L275" s="46">
        <v>2.058003950982124</v>
      </c>
      <c r="M275" s="46">
        <v>2.1082528929027036</v>
      </c>
      <c r="N275" s="46">
        <v>1.3833429057687492</v>
      </c>
      <c r="O275" s="46">
        <v>0.34164864803155731</v>
      </c>
      <c r="P275" s="46"/>
      <c r="Q275" s="46"/>
      <c r="R275" s="46"/>
      <c r="S275" s="46"/>
      <c r="T275" s="46"/>
      <c r="U275" s="46"/>
      <c r="V275" s="46">
        <v>5.8912483976851346</v>
      </c>
      <c r="W275" s="46">
        <v>0.1932889136997103</v>
      </c>
      <c r="X275" s="46">
        <v>7.3027983595755108</v>
      </c>
      <c r="Y275" s="46">
        <v>4.5926151968263662</v>
      </c>
      <c r="Z275" s="46">
        <v>3.39645268190311</v>
      </c>
      <c r="AA275" s="46">
        <v>3.4263259613788826</v>
      </c>
      <c r="AB275" s="46">
        <v>1.0251094905992348</v>
      </c>
      <c r="AC275" s="46"/>
      <c r="AD275" s="46">
        <v>0.65638428378905789</v>
      </c>
      <c r="AE275" s="46"/>
      <c r="AF275" s="46"/>
      <c r="AG275" s="46"/>
      <c r="AH275" s="46">
        <v>13.09688761449665</v>
      </c>
      <c r="AI275" s="46">
        <v>0.21640191053818675</v>
      </c>
      <c r="AJ275" s="46">
        <v>16.71378196377659</v>
      </c>
      <c r="AK275" s="46"/>
      <c r="AL275" s="46"/>
      <c r="AM275" s="46"/>
      <c r="AN275" s="46"/>
    </row>
    <row r="276" spans="1:40" x14ac:dyDescent="0.25">
      <c r="A276" s="45">
        <v>1863</v>
      </c>
      <c r="B276" s="46">
        <v>6.8601470107982809</v>
      </c>
      <c r="C276" s="46">
        <v>1.5579075855644604</v>
      </c>
      <c r="D276" s="46"/>
      <c r="E276" s="46"/>
      <c r="F276" s="46"/>
      <c r="G276" s="46"/>
      <c r="H276" s="46"/>
      <c r="I276" s="46">
        <v>8.418054596362742</v>
      </c>
      <c r="J276" s="46">
        <v>0.31181738388254365</v>
      </c>
      <c r="K276" s="46">
        <v>12.232297647759793</v>
      </c>
      <c r="L276" s="46">
        <v>2.125797022308594</v>
      </c>
      <c r="M276" s="46">
        <v>2.1757169854755904</v>
      </c>
      <c r="N276" s="46">
        <v>1.4041665282348497</v>
      </c>
      <c r="O276" s="46">
        <v>0.30051273166738718</v>
      </c>
      <c r="P276" s="46"/>
      <c r="Q276" s="46"/>
      <c r="R276" s="46"/>
      <c r="S276" s="46"/>
      <c r="T276" s="46"/>
      <c r="U276" s="46"/>
      <c r="V276" s="46">
        <v>6.006193267686422</v>
      </c>
      <c r="W276" s="46">
        <v>0.1932889136997103</v>
      </c>
      <c r="X276" s="46">
        <v>7.4452841539984487</v>
      </c>
      <c r="Y276" s="46">
        <v>6.565479988427807</v>
      </c>
      <c r="Z276" s="46">
        <v>4.704637726371395</v>
      </c>
      <c r="AA276" s="46">
        <v>4.5877923889649441</v>
      </c>
      <c r="AB276" s="46">
        <v>1.5372962856150763</v>
      </c>
      <c r="AC276" s="46"/>
      <c r="AD276" s="46">
        <v>0.65638428378905789</v>
      </c>
      <c r="AE276" s="46"/>
      <c r="AF276" s="46"/>
      <c r="AG276" s="46"/>
      <c r="AH276" s="46">
        <v>18.051590673168281</v>
      </c>
      <c r="AI276" s="46">
        <v>0.21640191053818675</v>
      </c>
      <c r="AJ276" s="46">
        <v>23.0367977103752</v>
      </c>
      <c r="AK276" s="46"/>
      <c r="AL276" s="46"/>
      <c r="AM276" s="46"/>
      <c r="AN276" s="46"/>
    </row>
    <row r="277" spans="1:40" x14ac:dyDescent="0.25">
      <c r="A277" s="45">
        <v>1864</v>
      </c>
      <c r="B277" s="46">
        <v>7.9651371333429699</v>
      </c>
      <c r="C277" s="46">
        <v>1.7185166150040958</v>
      </c>
      <c r="D277" s="46"/>
      <c r="E277" s="46"/>
      <c r="F277" s="46"/>
      <c r="G277" s="46"/>
      <c r="H277" s="46"/>
      <c r="I277" s="46">
        <v>9.6836537483470657</v>
      </c>
      <c r="J277" s="46">
        <v>0.31181738388254365</v>
      </c>
      <c r="K277" s="46">
        <v>14.071343160307753</v>
      </c>
      <c r="L277" s="46">
        <v>2.9602974479225224</v>
      </c>
      <c r="M277" s="46">
        <v>3.1260301515453883</v>
      </c>
      <c r="N277" s="46">
        <v>2.1028017294643306</v>
      </c>
      <c r="O277" s="46">
        <v>0.51255474529961742</v>
      </c>
      <c r="P277" s="46"/>
      <c r="Q277" s="46"/>
      <c r="R277" s="46"/>
      <c r="S277" s="46"/>
      <c r="T277" s="46"/>
      <c r="U277" s="46"/>
      <c r="V277" s="46">
        <v>8.7016840742318582</v>
      </c>
      <c r="W277" s="46">
        <v>0.1932889136997103</v>
      </c>
      <c r="X277" s="46">
        <v>10.786617690032275</v>
      </c>
      <c r="Y277" s="46">
        <v>8.1532467532467532</v>
      </c>
      <c r="Z277" s="46">
        <v>4.5113291824821946</v>
      </c>
      <c r="AA277" s="46">
        <v>4.5113291824821946</v>
      </c>
      <c r="AB277" s="46">
        <v>1.8163305562865157</v>
      </c>
      <c r="AC277" s="46"/>
      <c r="AD277" s="46"/>
      <c r="AE277" s="46"/>
      <c r="AF277" s="46"/>
      <c r="AG277" s="46"/>
      <c r="AH277" s="46">
        <v>18.992235674497657</v>
      </c>
      <c r="AI277" s="46">
        <v>0.24781590231793135</v>
      </c>
      <c r="AJ277" s="46">
        <v>25.249451208851866</v>
      </c>
      <c r="AK277" s="46"/>
      <c r="AL277" s="46"/>
      <c r="AM277" s="46"/>
      <c r="AN277" s="46"/>
    </row>
    <row r="278" spans="1:40" x14ac:dyDescent="0.25">
      <c r="A278" s="45">
        <v>1865</v>
      </c>
      <c r="B278" s="46">
        <v>10.727612439704695</v>
      </c>
      <c r="C278" s="46">
        <v>1.943369256219585</v>
      </c>
      <c r="D278" s="46"/>
      <c r="E278" s="46"/>
      <c r="F278" s="46"/>
      <c r="G278" s="46"/>
      <c r="H278" s="46"/>
      <c r="I278" s="46">
        <v>12.670981695924279</v>
      </c>
      <c r="J278" s="46">
        <v>0.31181738388254365</v>
      </c>
      <c r="K278" s="46">
        <v>18.412237390433653</v>
      </c>
      <c r="L278" s="46">
        <v>3.4671313621251789</v>
      </c>
      <c r="M278" s="46">
        <v>3.0905070816414639</v>
      </c>
      <c r="N278" s="46">
        <v>2.0708129898458241</v>
      </c>
      <c r="O278" s="46">
        <v>0.5550683581808713</v>
      </c>
      <c r="P278" s="46"/>
      <c r="Q278" s="46"/>
      <c r="R278" s="46"/>
      <c r="S278" s="46"/>
      <c r="T278" s="46"/>
      <c r="U278" s="46"/>
      <c r="V278" s="46">
        <v>9.1835197917933389</v>
      </c>
      <c r="W278" s="46">
        <v>0.1932889136997103</v>
      </c>
      <c r="X278" s="46">
        <v>11.383901805428852</v>
      </c>
      <c r="Y278" s="46">
        <v>7.5948051948051951</v>
      </c>
      <c r="Z278" s="46">
        <v>2.5535825561219969</v>
      </c>
      <c r="AA278" s="46">
        <v>2.5535825561219969</v>
      </c>
      <c r="AB278" s="46">
        <v>1.7381929593034104</v>
      </c>
      <c r="AC278" s="46"/>
      <c r="AD278" s="46"/>
      <c r="AE278" s="46"/>
      <c r="AF278" s="46"/>
      <c r="AG278" s="46"/>
      <c r="AH278" s="46">
        <v>14.440163266352599</v>
      </c>
      <c r="AI278" s="46">
        <v>0.24781590231793135</v>
      </c>
      <c r="AJ278" s="46">
        <v>19.197644979269601</v>
      </c>
      <c r="AK278" s="46"/>
      <c r="AL278" s="46"/>
      <c r="AM278" s="46"/>
      <c r="AN278" s="46"/>
    </row>
    <row r="279" spans="1:40" x14ac:dyDescent="0.25">
      <c r="A279" s="45">
        <v>1866</v>
      </c>
      <c r="B279" s="46">
        <v>13.858417786914647</v>
      </c>
      <c r="C279" s="46">
        <v>2.5858053739781255</v>
      </c>
      <c r="D279" s="46"/>
      <c r="E279" s="46"/>
      <c r="F279" s="46"/>
      <c r="G279" s="46"/>
      <c r="H279" s="46"/>
      <c r="I279" s="46">
        <v>16.444223160892772</v>
      </c>
      <c r="J279" s="46">
        <v>0.31181738388254365</v>
      </c>
      <c r="K279" s="46">
        <v>23.895144654578335</v>
      </c>
      <c r="L279" s="46">
        <v>3.9739652763278355</v>
      </c>
      <c r="M279" s="46">
        <v>2.6404332348004731</v>
      </c>
      <c r="N279" s="46">
        <v>1.9224384192308752</v>
      </c>
      <c r="O279" s="46">
        <v>0.41646319056044373</v>
      </c>
      <c r="P279" s="46"/>
      <c r="Q279" s="46"/>
      <c r="R279" s="46"/>
      <c r="S279" s="46"/>
      <c r="T279" s="46"/>
      <c r="U279" s="46"/>
      <c r="V279" s="46">
        <v>8.9533001209196286</v>
      </c>
      <c r="W279" s="46">
        <v>0.1932889136997103</v>
      </c>
      <c r="X279" s="46">
        <v>11.098521233891729</v>
      </c>
      <c r="Y279" s="46">
        <v>9.9402597402597426</v>
      </c>
      <c r="Z279" s="46">
        <v>2.8195807390513719</v>
      </c>
      <c r="AA279" s="46">
        <v>2.8195807390513719</v>
      </c>
      <c r="AB279" s="46">
        <v>2.1035891216717109</v>
      </c>
      <c r="AC279" s="46"/>
      <c r="AD279" s="46"/>
      <c r="AE279" s="46"/>
      <c r="AF279" s="46"/>
      <c r="AG279" s="46"/>
      <c r="AH279" s="46">
        <v>17.683010340034198</v>
      </c>
      <c r="AI279" s="46">
        <v>0.24781590231793135</v>
      </c>
      <c r="AJ279" s="46">
        <v>23.508886181622536</v>
      </c>
      <c r="AK279" s="46"/>
      <c r="AL279" s="46"/>
      <c r="AM279" s="46"/>
      <c r="AN279" s="46"/>
    </row>
    <row r="280" spans="1:40" x14ac:dyDescent="0.25">
      <c r="A280" s="45">
        <v>1867</v>
      </c>
      <c r="B280" s="46">
        <v>8.7478384701454583</v>
      </c>
      <c r="C280" s="46">
        <v>1.9915519650514752</v>
      </c>
      <c r="D280" s="46"/>
      <c r="E280" s="46"/>
      <c r="F280" s="46"/>
      <c r="G280" s="46"/>
      <c r="H280" s="46"/>
      <c r="I280" s="46">
        <v>10.739390435196933</v>
      </c>
      <c r="J280" s="46">
        <v>0.31181738388254365</v>
      </c>
      <c r="K280" s="46">
        <v>15.6054369634992</v>
      </c>
      <c r="L280" s="46">
        <v>2.934471515988629</v>
      </c>
      <c r="M280" s="46">
        <v>2.7196462318444881</v>
      </c>
      <c r="N280" s="46">
        <v>1.7943030748763267</v>
      </c>
      <c r="O280" s="46">
        <v>0.47587860574706703</v>
      </c>
      <c r="P280" s="46"/>
      <c r="Q280" s="46"/>
      <c r="R280" s="46"/>
      <c r="S280" s="46"/>
      <c r="T280" s="46"/>
      <c r="U280" s="46"/>
      <c r="V280" s="46">
        <v>7.9242994284565116</v>
      </c>
      <c r="W280" s="46">
        <v>0.1932889136997103</v>
      </c>
      <c r="X280" s="46">
        <v>9.8229707797851855</v>
      </c>
      <c r="Y280" s="46">
        <v>7.2038961038961045</v>
      </c>
      <c r="Z280" s="46">
        <v>3.9228949412888658</v>
      </c>
      <c r="AA280" s="46">
        <v>3.9228949412888658</v>
      </c>
      <c r="AB280" s="46">
        <v>1.8163305562865157</v>
      </c>
      <c r="AC280" s="46"/>
      <c r="AD280" s="46"/>
      <c r="AE280" s="46"/>
      <c r="AF280" s="46"/>
      <c r="AG280" s="46"/>
      <c r="AH280" s="46">
        <v>16.866016542760352</v>
      </c>
      <c r="AI280" s="46">
        <v>0.24781590231793135</v>
      </c>
      <c r="AJ280" s="46">
        <v>22.422724163851228</v>
      </c>
      <c r="AK280" s="46"/>
      <c r="AL280" s="46"/>
      <c r="AM280" s="46"/>
      <c r="AN280" s="46"/>
    </row>
    <row r="281" spans="1:40" x14ac:dyDescent="0.25">
      <c r="A281" s="45">
        <v>1868</v>
      </c>
      <c r="B281" s="46">
        <v>7.9651371333429699</v>
      </c>
      <c r="C281" s="46">
        <v>1.8148820326678765</v>
      </c>
      <c r="D281" s="46"/>
      <c r="E281" s="46"/>
      <c r="F281" s="46"/>
      <c r="G281" s="46"/>
      <c r="H281" s="46"/>
      <c r="I281" s="46">
        <v>9.7800191660108471</v>
      </c>
      <c r="J281" s="46">
        <v>0.31181738388254365</v>
      </c>
      <c r="K281" s="46">
        <v>14.211372006440847</v>
      </c>
      <c r="L281" s="46">
        <v>3.0119493117903091</v>
      </c>
      <c r="M281" s="46">
        <v>2.9561372085266169</v>
      </c>
      <c r="N281" s="46">
        <v>1.906972750155008</v>
      </c>
      <c r="O281" s="46">
        <v>0.45953942615060117</v>
      </c>
      <c r="P281" s="46"/>
      <c r="Q281" s="46"/>
      <c r="R281" s="46"/>
      <c r="S281" s="46"/>
      <c r="T281" s="46"/>
      <c r="U281" s="46"/>
      <c r="V281" s="46">
        <v>8.3345986966225354</v>
      </c>
      <c r="W281" s="46">
        <v>0.1932889136997103</v>
      </c>
      <c r="X281" s="46">
        <v>10.331578229383684</v>
      </c>
      <c r="Y281" s="46">
        <v>6.3103896103896107</v>
      </c>
      <c r="Z281" s="46">
        <v>2.6026899129704977</v>
      </c>
      <c r="AA281" s="46">
        <v>2.6026899129704977</v>
      </c>
      <c r="AB281" s="46">
        <v>1.2300136277207361</v>
      </c>
      <c r="AC281" s="46"/>
      <c r="AD281" s="46"/>
      <c r="AE281" s="46"/>
      <c r="AF281" s="46"/>
      <c r="AG281" s="46"/>
      <c r="AH281" s="46">
        <v>12.745783064051341</v>
      </c>
      <c r="AI281" s="46">
        <v>0.24781590231793135</v>
      </c>
      <c r="AJ281" s="46">
        <v>16.945031280678176</v>
      </c>
      <c r="AK281" s="46"/>
      <c r="AL281" s="46"/>
      <c r="AM281" s="46"/>
      <c r="AN281" s="46"/>
    </row>
    <row r="282" spans="1:40" x14ac:dyDescent="0.25">
      <c r="A282" s="45">
        <v>1869</v>
      </c>
      <c r="B282" s="46">
        <v>8.8859622354635448</v>
      </c>
      <c r="C282" s="46">
        <v>2.0959478341872377</v>
      </c>
      <c r="D282" s="46"/>
      <c r="E282" s="46"/>
      <c r="F282" s="46"/>
      <c r="G282" s="46"/>
      <c r="H282" s="46"/>
      <c r="I282" s="46">
        <v>10.981910069650782</v>
      </c>
      <c r="J282" s="46">
        <v>0.31181738388254365</v>
      </c>
      <c r="K282" s="46">
        <v>15.957842892934151</v>
      </c>
      <c r="L282" s="46">
        <v>4.9198400334066781</v>
      </c>
      <c r="M282" s="46">
        <v>4.4584364456467016</v>
      </c>
      <c r="N282" s="46">
        <v>2.8840502161514419</v>
      </c>
      <c r="O282" s="46">
        <v>0.88857001073103792</v>
      </c>
      <c r="P282" s="46"/>
      <c r="Q282" s="46"/>
      <c r="R282" s="46"/>
      <c r="S282" s="46"/>
      <c r="T282" s="46"/>
      <c r="U282" s="46"/>
      <c r="V282" s="46">
        <v>13.15089670593586</v>
      </c>
      <c r="W282" s="46">
        <v>0.1932889136997103</v>
      </c>
      <c r="X282" s="46">
        <v>16.301866838409328</v>
      </c>
      <c r="Y282" s="46">
        <v>7.5948051948051951</v>
      </c>
      <c r="Z282" s="46">
        <v>4.1643038607527965</v>
      </c>
      <c r="AA282" s="46">
        <v>4.1643038607527965</v>
      </c>
      <c r="AB282" s="46">
        <v>1.7771400214620756</v>
      </c>
      <c r="AC282" s="46"/>
      <c r="AD282" s="46"/>
      <c r="AE282" s="46"/>
      <c r="AF282" s="46"/>
      <c r="AG282" s="46"/>
      <c r="AH282" s="46">
        <v>17.700552937772862</v>
      </c>
      <c r="AI282" s="46">
        <v>0.24781590231793135</v>
      </c>
      <c r="AJ282" s="46">
        <v>23.532208394618959</v>
      </c>
      <c r="AK282" s="46"/>
      <c r="AL282" s="46"/>
      <c r="AM282" s="46"/>
      <c r="AN282" s="46"/>
    </row>
    <row r="283" spans="1:40" x14ac:dyDescent="0.25">
      <c r="A283" s="45">
        <v>1870</v>
      </c>
      <c r="B283" s="46">
        <v>8.0111783884489984</v>
      </c>
      <c r="C283" s="46">
        <v>2.0638260282993106</v>
      </c>
      <c r="D283" s="46"/>
      <c r="E283" s="46"/>
      <c r="F283" s="46"/>
      <c r="G283" s="46"/>
      <c r="H283" s="46"/>
      <c r="I283" s="46">
        <v>10.075004416748309</v>
      </c>
      <c r="J283" s="46">
        <v>0.31181738388254365</v>
      </c>
      <c r="K283" s="46">
        <v>14.640015863214925</v>
      </c>
      <c r="L283" s="46">
        <v>3.5139408637553604</v>
      </c>
      <c r="M283" s="46">
        <v>2.590139268423322</v>
      </c>
      <c r="N283" s="46">
        <v>1.8774619493147182</v>
      </c>
      <c r="O283" s="46">
        <v>0.60561474147675376</v>
      </c>
      <c r="P283" s="46"/>
      <c r="Q283" s="46"/>
      <c r="R283" s="46"/>
      <c r="S283" s="46"/>
      <c r="T283" s="46"/>
      <c r="U283" s="46"/>
      <c r="V283" s="46">
        <v>8.5871568229701527</v>
      </c>
      <c r="W283" s="46">
        <v>0.1932889136997103</v>
      </c>
      <c r="X283" s="46">
        <v>10.644649576284209</v>
      </c>
      <c r="Y283" s="46">
        <v>7.2038961038961045</v>
      </c>
      <c r="Z283" s="46">
        <v>3.3417253203571811</v>
      </c>
      <c r="AA283" s="46">
        <v>3.3417253203571811</v>
      </c>
      <c r="AB283" s="46">
        <v>2.2214250268275944</v>
      </c>
      <c r="AC283" s="46"/>
      <c r="AD283" s="46"/>
      <c r="AE283" s="46"/>
      <c r="AF283" s="46"/>
      <c r="AG283" s="46"/>
      <c r="AH283" s="46">
        <v>16.108771771438061</v>
      </c>
      <c r="AI283" s="46">
        <v>0.24781590231793135</v>
      </c>
      <c r="AJ283" s="46">
        <v>21.415996191728688</v>
      </c>
      <c r="AK283" s="46"/>
      <c r="AL283" s="46"/>
      <c r="AM283" s="46"/>
      <c r="AN283" s="46"/>
    </row>
    <row r="284" spans="1:40" x14ac:dyDescent="0.25">
      <c r="A284" s="45">
        <v>1871</v>
      </c>
      <c r="B284" s="46">
        <v>7.688889602706797</v>
      </c>
      <c r="C284" s="46">
        <v>1.7506384208920229</v>
      </c>
      <c r="D284" s="46"/>
      <c r="E284" s="46"/>
      <c r="F284" s="46"/>
      <c r="G284" s="46"/>
      <c r="H284" s="46"/>
      <c r="I284" s="46">
        <v>9.4395280235988199</v>
      </c>
      <c r="J284" s="46">
        <v>0.31181738388254365</v>
      </c>
      <c r="K284" s="46">
        <v>13.716603416770582</v>
      </c>
      <c r="L284" s="46">
        <v>2.6277885742736453</v>
      </c>
      <c r="M284" s="46">
        <v>2.5294328793196503</v>
      </c>
      <c r="N284" s="46">
        <v>1.7377002972905906</v>
      </c>
      <c r="O284" s="46">
        <v>0.55462460096671662</v>
      </c>
      <c r="P284" s="46"/>
      <c r="Q284" s="46"/>
      <c r="R284" s="46"/>
      <c r="S284" s="46"/>
      <c r="T284" s="46"/>
      <c r="U284" s="46"/>
      <c r="V284" s="46">
        <v>7.4495463518506035</v>
      </c>
      <c r="W284" s="46">
        <v>0.1932889136997103</v>
      </c>
      <c r="X284" s="46">
        <v>9.2344663143473742</v>
      </c>
      <c r="Y284" s="46">
        <v>7.036363636363637</v>
      </c>
      <c r="Z284" s="46">
        <v>3.0454517433498167</v>
      </c>
      <c r="AA284" s="46">
        <v>4.2506242297256858</v>
      </c>
      <c r="AB284" s="46">
        <v>1.2139760350690483</v>
      </c>
      <c r="AC284" s="46"/>
      <c r="AD284" s="46"/>
      <c r="AE284" s="46"/>
      <c r="AF284" s="46"/>
      <c r="AG284" s="46"/>
      <c r="AH284" s="46">
        <v>15.546415644508189</v>
      </c>
      <c r="AI284" s="46">
        <v>0.24781590231793135</v>
      </c>
      <c r="AJ284" s="46">
        <v>20.668365221248415</v>
      </c>
      <c r="AK284" s="46"/>
      <c r="AL284" s="46"/>
      <c r="AM284" s="46"/>
      <c r="AN284" s="46"/>
    </row>
    <row r="285" spans="1:40" x14ac:dyDescent="0.25">
      <c r="A285" s="45">
        <v>1872</v>
      </c>
      <c r="B285" s="46">
        <v>7.7809721129188549</v>
      </c>
      <c r="C285" s="46">
        <v>1.7345775179480594</v>
      </c>
      <c r="D285" s="46"/>
      <c r="E285" s="46"/>
      <c r="F285" s="46"/>
      <c r="G285" s="46"/>
      <c r="H285" s="46"/>
      <c r="I285" s="46">
        <v>9.5155496308669143</v>
      </c>
      <c r="J285" s="46">
        <v>0.31181738388254365</v>
      </c>
      <c r="K285" s="46">
        <v>13.827070617608912</v>
      </c>
      <c r="L285" s="46">
        <v>3.6366140404413541</v>
      </c>
      <c r="M285" s="46">
        <v>3.2516095550507984</v>
      </c>
      <c r="N285" s="46">
        <v>2.2602338198959568</v>
      </c>
      <c r="O285" s="46">
        <v>0.50363446045667959</v>
      </c>
      <c r="P285" s="46"/>
      <c r="Q285" s="46"/>
      <c r="R285" s="46"/>
      <c r="S285" s="46"/>
      <c r="T285" s="46"/>
      <c r="U285" s="46"/>
      <c r="V285" s="46">
        <v>9.6520918758447873</v>
      </c>
      <c r="W285" s="46">
        <v>0.1932889136997103</v>
      </c>
      <c r="X285" s="46">
        <v>11.964744305313658</v>
      </c>
      <c r="Y285" s="46">
        <v>6.0870129870129883</v>
      </c>
      <c r="Z285" s="46">
        <v>3.4090648734122384</v>
      </c>
      <c r="AA285" s="46">
        <v>4.4286608466775474</v>
      </c>
      <c r="AB285" s="46">
        <v>1.5307031635895649</v>
      </c>
      <c r="AC285" s="46"/>
      <c r="AD285" s="46"/>
      <c r="AE285" s="46"/>
      <c r="AF285" s="46"/>
      <c r="AG285" s="46"/>
      <c r="AH285" s="46">
        <v>15.45544187069234</v>
      </c>
      <c r="AI285" s="46">
        <v>0.24781590231793135</v>
      </c>
      <c r="AJ285" s="46">
        <v>20.547419067113818</v>
      </c>
      <c r="AK285" s="46"/>
      <c r="AL285" s="46"/>
      <c r="AM285" s="46"/>
      <c r="AN285" s="46"/>
    </row>
    <row r="286" spans="1:40" x14ac:dyDescent="0.25">
      <c r="A286" s="45">
        <v>1873</v>
      </c>
      <c r="B286" s="46">
        <v>9.0701272558876607</v>
      </c>
      <c r="C286" s="46">
        <v>1.8630647414997672</v>
      </c>
      <c r="D286" s="46"/>
      <c r="E286" s="46"/>
      <c r="F286" s="46">
        <v>1.009933774834437</v>
      </c>
      <c r="G286" s="46"/>
      <c r="H286" s="46"/>
      <c r="I286" s="46">
        <v>11.943125772221865</v>
      </c>
      <c r="J286" s="46">
        <v>0.16050529663897486</v>
      </c>
      <c r="K286" s="46">
        <v>14.226564770934257</v>
      </c>
      <c r="L286" s="46">
        <v>3.9578240688691522</v>
      </c>
      <c r="M286" s="46">
        <v>3.2454012313180045</v>
      </c>
      <c r="N286" s="46">
        <v>2.2881384106366878</v>
      </c>
      <c r="O286" s="46">
        <v>0.53616768298993522</v>
      </c>
      <c r="P286" s="46"/>
      <c r="Q286" s="46"/>
      <c r="R286" s="46"/>
      <c r="S286" s="46">
        <v>1.009933774834437</v>
      </c>
      <c r="T286" s="46"/>
      <c r="U286" s="46"/>
      <c r="V286" s="46">
        <v>11.037465168648216</v>
      </c>
      <c r="W286" s="46">
        <v>0.1932889136997103</v>
      </c>
      <c r="X286" s="46">
        <v>13.682054648917562</v>
      </c>
      <c r="Y286" s="46">
        <v>5.5285714285714294</v>
      </c>
      <c r="Z286" s="46">
        <v>2.1928042040580982</v>
      </c>
      <c r="AA286" s="46">
        <v>2.661027830799565</v>
      </c>
      <c r="AB286" s="46">
        <v>1.2589381104419759</v>
      </c>
      <c r="AC286" s="46"/>
      <c r="AD286" s="46"/>
      <c r="AE286" s="46"/>
      <c r="AF286" s="46"/>
      <c r="AG286" s="46"/>
      <c r="AH286" s="46">
        <v>11.641341573871069</v>
      </c>
      <c r="AI286" s="46">
        <v>0.24781590231793135</v>
      </c>
      <c r="AJ286" s="46">
        <v>15.476718545027794</v>
      </c>
      <c r="AK286" s="46"/>
      <c r="AL286" s="46"/>
      <c r="AM286" s="46"/>
      <c r="AN286" s="46"/>
    </row>
    <row r="287" spans="1:40" x14ac:dyDescent="0.25">
      <c r="A287" s="45">
        <v>1874</v>
      </c>
      <c r="B287" s="46">
        <v>13.167798960324216</v>
      </c>
      <c r="C287" s="46">
        <v>2.3850440871785814</v>
      </c>
      <c r="D287" s="46"/>
      <c r="E287" s="46"/>
      <c r="F287" s="46">
        <v>1.0016556291390728</v>
      </c>
      <c r="G287" s="46"/>
      <c r="H287" s="46"/>
      <c r="I287" s="46">
        <v>16.55449867664187</v>
      </c>
      <c r="J287" s="46">
        <v>0.16050529663897486</v>
      </c>
      <c r="K287" s="46">
        <v>19.719598718567017</v>
      </c>
      <c r="L287" s="46">
        <v>3.6898800250550088</v>
      </c>
      <c r="M287" s="46">
        <v>3.1950731107195582</v>
      </c>
      <c r="N287" s="46">
        <v>2.2408838793715433</v>
      </c>
      <c r="O287" s="46">
        <v>0.44613619288787532</v>
      </c>
      <c r="P287" s="46"/>
      <c r="Q287" s="46"/>
      <c r="R287" s="46"/>
      <c r="S287" s="46">
        <v>1.0016556291390728</v>
      </c>
      <c r="T287" s="46"/>
      <c r="U287" s="46"/>
      <c r="V287" s="46">
        <v>10.573628837173059</v>
      </c>
      <c r="W287" s="46">
        <v>0.1932889136997103</v>
      </c>
      <c r="X287" s="46">
        <v>13.107082593429411</v>
      </c>
      <c r="Y287" s="46">
        <v>5.2493506493506494</v>
      </c>
      <c r="Z287" s="46">
        <v>1.6408811284489069</v>
      </c>
      <c r="AA287" s="46">
        <v>2.0770392184540492</v>
      </c>
      <c r="AB287" s="46">
        <v>0.96723293851029868</v>
      </c>
      <c r="AC287" s="46"/>
      <c r="AD287" s="46"/>
      <c r="AE287" s="46"/>
      <c r="AF287" s="46"/>
      <c r="AG287" s="46"/>
      <c r="AH287" s="46">
        <v>9.934503934763903</v>
      </c>
      <c r="AI287" s="46">
        <v>0.24781590231793135</v>
      </c>
      <c r="AJ287" s="46">
        <v>13.207543160481698</v>
      </c>
      <c r="AK287" s="46"/>
      <c r="AL287" s="46"/>
      <c r="AM287" s="46"/>
      <c r="AN287" s="46"/>
    </row>
    <row r="288" spans="1:40" x14ac:dyDescent="0.25">
      <c r="A288" s="45">
        <v>1875</v>
      </c>
      <c r="B288" s="46">
        <v>9.8067873375841188</v>
      </c>
      <c r="C288" s="46">
        <v>1.8148820326678765</v>
      </c>
      <c r="D288" s="46"/>
      <c r="E288" s="46"/>
      <c r="F288" s="46">
        <v>0.99337748344370858</v>
      </c>
      <c r="G288" s="46"/>
      <c r="H288" s="46"/>
      <c r="I288" s="46">
        <v>12.615046853695704</v>
      </c>
      <c r="J288" s="46">
        <v>0.16050529663897486</v>
      </c>
      <c r="K288" s="46">
        <v>15.02695228831074</v>
      </c>
      <c r="L288" s="46">
        <v>2.6487721439699339</v>
      </c>
      <c r="M288" s="46">
        <v>2.6170575749080904</v>
      </c>
      <c r="N288" s="46">
        <v>1.72746227960256</v>
      </c>
      <c r="O288" s="46">
        <v>0.39524801141782973</v>
      </c>
      <c r="P288" s="46"/>
      <c r="Q288" s="46"/>
      <c r="R288" s="46"/>
      <c r="S288" s="46">
        <v>0.99337748344370858</v>
      </c>
      <c r="T288" s="46"/>
      <c r="U288" s="46"/>
      <c r="V288" s="46">
        <v>8.3819174933421223</v>
      </c>
      <c r="W288" s="46">
        <v>0.1932889136997103</v>
      </c>
      <c r="X288" s="46">
        <v>10.390234664783126</v>
      </c>
      <c r="Y288" s="46">
        <v>5.4168831168831169</v>
      </c>
      <c r="Z288" s="46">
        <v>1.8807653623466627</v>
      </c>
      <c r="AA288" s="46">
        <v>2.3222353375852069</v>
      </c>
      <c r="AB288" s="46">
        <v>0.86733646247946594</v>
      </c>
      <c r="AC288" s="46"/>
      <c r="AD288" s="46"/>
      <c r="AE288" s="46"/>
      <c r="AF288" s="46"/>
      <c r="AG288" s="46"/>
      <c r="AH288" s="46">
        <v>10.487220279294453</v>
      </c>
      <c r="AI288" s="46">
        <v>0.24781590231793135</v>
      </c>
      <c r="AJ288" s="46">
        <v>13.94235840881492</v>
      </c>
      <c r="AK288" s="46"/>
      <c r="AL288" s="46"/>
      <c r="AM288" s="46"/>
      <c r="AN288" s="46"/>
    </row>
    <row r="289" spans="1:40" x14ac:dyDescent="0.25">
      <c r="A289" s="45">
        <v>1876</v>
      </c>
      <c r="B289" s="46">
        <v>9.254292276311773</v>
      </c>
      <c r="C289" s="46">
        <v>1.4856335223166248</v>
      </c>
      <c r="D289" s="46"/>
      <c r="E289" s="46"/>
      <c r="F289" s="46">
        <v>0.98509933774834424</v>
      </c>
      <c r="G289" s="46"/>
      <c r="H289" s="46"/>
      <c r="I289" s="46">
        <v>11.725025136376743</v>
      </c>
      <c r="J289" s="46">
        <v>0.16050529663897486</v>
      </c>
      <c r="K289" s="46">
        <v>13.966764875864129</v>
      </c>
      <c r="L289" s="46">
        <v>2.3743716171723173</v>
      </c>
      <c r="M289" s="46">
        <v>2.304003923961782</v>
      </c>
      <c r="N289" s="46">
        <v>1.4679042637641158</v>
      </c>
      <c r="O289" s="46">
        <v>0.33575630697111969</v>
      </c>
      <c r="P289" s="46"/>
      <c r="Q289" s="46"/>
      <c r="R289" s="46"/>
      <c r="S289" s="46">
        <v>0.98509933774834424</v>
      </c>
      <c r="T289" s="46"/>
      <c r="U289" s="46"/>
      <c r="V289" s="46">
        <v>7.4671354496176789</v>
      </c>
      <c r="W289" s="46">
        <v>0.1932889136997103</v>
      </c>
      <c r="X289" s="46">
        <v>9.2562697803784939</v>
      </c>
      <c r="Y289" s="46">
        <v>5.5285714285714294</v>
      </c>
      <c r="Z289" s="46">
        <v>2.8242878855272502</v>
      </c>
      <c r="AA289" s="46">
        <v>3.616779141487596</v>
      </c>
      <c r="AB289" s="46">
        <v>0.95472747474890851</v>
      </c>
      <c r="AC289" s="46"/>
      <c r="AD289" s="46"/>
      <c r="AE289" s="46"/>
      <c r="AF289" s="46"/>
      <c r="AG289" s="46"/>
      <c r="AH289" s="46">
        <v>12.924365930335185</v>
      </c>
      <c r="AI289" s="46">
        <v>0.24781590231793135</v>
      </c>
      <c r="AJ289" s="46">
        <v>17.182450373735534</v>
      </c>
      <c r="AK289" s="46"/>
      <c r="AL289" s="46"/>
      <c r="AM289" s="46"/>
      <c r="AN289" s="46"/>
    </row>
    <row r="290" spans="1:40" x14ac:dyDescent="0.25">
      <c r="A290" s="45">
        <v>1877</v>
      </c>
      <c r="B290" s="46">
        <v>10.957818715234838</v>
      </c>
      <c r="C290" s="46">
        <v>1.9835215135794939</v>
      </c>
      <c r="D290" s="46"/>
      <c r="E290" s="46"/>
      <c r="F290" s="46">
        <v>0.97682119205298013</v>
      </c>
      <c r="G290" s="46"/>
      <c r="H290" s="46"/>
      <c r="I290" s="46">
        <v>13.918161420867312</v>
      </c>
      <c r="J290" s="46">
        <v>0.16050529663897486</v>
      </c>
      <c r="K290" s="46">
        <v>16.579212906459279</v>
      </c>
      <c r="L290" s="46">
        <v>3.5865762973194353</v>
      </c>
      <c r="M290" s="46">
        <v>3.0258636313356564</v>
      </c>
      <c r="N290" s="46">
        <v>2.0543543070706058</v>
      </c>
      <c r="O290" s="46">
        <v>0.43954304718017267</v>
      </c>
      <c r="P290" s="46"/>
      <c r="Q290" s="46"/>
      <c r="R290" s="46"/>
      <c r="S290" s="46">
        <v>0.97682119205298013</v>
      </c>
      <c r="T290" s="46"/>
      <c r="U290" s="46"/>
      <c r="V290" s="46">
        <v>10.083158474958852</v>
      </c>
      <c r="W290" s="46">
        <v>0.1932889136997103</v>
      </c>
      <c r="X290" s="46">
        <v>12.4990949624876</v>
      </c>
      <c r="Y290" s="46">
        <v>7.874025974025975</v>
      </c>
      <c r="Z290" s="46">
        <v>6.6083923571516543</v>
      </c>
      <c r="AA290" s="46">
        <v>6.6148521737275585</v>
      </c>
      <c r="AB290" s="46">
        <v>2.0650469873305708</v>
      </c>
      <c r="AC290" s="46"/>
      <c r="AD290" s="46"/>
      <c r="AE290" s="46"/>
      <c r="AF290" s="46"/>
      <c r="AG290" s="46"/>
      <c r="AH290" s="46">
        <v>23.162317492235761</v>
      </c>
      <c r="AI290" s="46">
        <v>0.24781590231793135</v>
      </c>
      <c r="AJ290" s="46">
        <v>30.79341555293815</v>
      </c>
      <c r="AK290" s="46"/>
      <c r="AL290" s="46"/>
      <c r="AM290" s="46"/>
      <c r="AN290" s="46"/>
    </row>
    <row r="291" spans="1:40" x14ac:dyDescent="0.25">
      <c r="A291" s="45">
        <v>1878</v>
      </c>
      <c r="B291" s="46">
        <v>14.917366654353311</v>
      </c>
      <c r="C291" s="46">
        <v>2.8347493696095594</v>
      </c>
      <c r="D291" s="46"/>
      <c r="E291" s="46"/>
      <c r="F291" s="46">
        <v>0.98178807947019875</v>
      </c>
      <c r="G291" s="46"/>
      <c r="H291" s="46"/>
      <c r="I291" s="46">
        <v>18.733904103433069</v>
      </c>
      <c r="J291" s="46">
        <v>0.16050529663897486</v>
      </c>
      <c r="K291" s="46">
        <v>22.315690651089842</v>
      </c>
      <c r="L291" s="46">
        <v>4.6954772497309794</v>
      </c>
      <c r="M291" s="46">
        <v>4.7020163067850751</v>
      </c>
      <c r="N291" s="46">
        <v>3.2575124970992273</v>
      </c>
      <c r="O291" s="46">
        <v>0.71620525948555225</v>
      </c>
      <c r="P291" s="46"/>
      <c r="Q291" s="46"/>
      <c r="R291" s="46"/>
      <c r="S291" s="46">
        <v>0.98178807947019875</v>
      </c>
      <c r="T291" s="46"/>
      <c r="U291" s="46"/>
      <c r="V291" s="46">
        <v>14.352999392571032</v>
      </c>
      <c r="W291" s="46">
        <v>0.1932889136997103</v>
      </c>
      <c r="X291" s="46">
        <v>17.791994725641192</v>
      </c>
      <c r="Y291" s="46">
        <v>9.7727272727272734</v>
      </c>
      <c r="Z291" s="46">
        <v>6.4694013133109873</v>
      </c>
      <c r="AA291" s="46">
        <v>6.2483783690889112</v>
      </c>
      <c r="AB291" s="46">
        <v>2.7004460603553611</v>
      </c>
      <c r="AC291" s="46"/>
      <c r="AD291" s="46"/>
      <c r="AE291" s="46"/>
      <c r="AF291" s="46"/>
      <c r="AG291" s="46"/>
      <c r="AH291" s="46">
        <v>25.190953015482535</v>
      </c>
      <c r="AI291" s="46">
        <v>0.24781590231793135</v>
      </c>
      <c r="AJ291" s="46">
        <v>33.490408921314618</v>
      </c>
      <c r="AK291" s="46"/>
      <c r="AL291" s="46"/>
      <c r="AM291" s="46"/>
      <c r="AN291" s="46"/>
    </row>
    <row r="292" spans="1:40" x14ac:dyDescent="0.25">
      <c r="A292" s="45">
        <v>1879</v>
      </c>
      <c r="B292" s="46">
        <v>14.779242889035222</v>
      </c>
      <c r="C292" s="46">
        <v>3.2844546520405378</v>
      </c>
      <c r="D292" s="46"/>
      <c r="E292" s="46"/>
      <c r="F292" s="46">
        <v>0.84437086092715252</v>
      </c>
      <c r="G292" s="46"/>
      <c r="H292" s="46"/>
      <c r="I292" s="46">
        <v>18.908068402002915</v>
      </c>
      <c r="J292" s="46">
        <v>0.16050529663897486</v>
      </c>
      <c r="K292" s="46">
        <v>22.523153899961521</v>
      </c>
      <c r="L292" s="46">
        <v>4.3581260138444993</v>
      </c>
      <c r="M292" s="46">
        <v>3.4149249520900149</v>
      </c>
      <c r="N292" s="46">
        <v>2.4237821671090405</v>
      </c>
      <c r="O292" s="46">
        <v>0.72987516218875315</v>
      </c>
      <c r="P292" s="46"/>
      <c r="Q292" s="46"/>
      <c r="R292" s="46"/>
      <c r="S292" s="46">
        <v>0.84437086092715252</v>
      </c>
      <c r="T292" s="46"/>
      <c r="U292" s="46"/>
      <c r="V292" s="46">
        <v>11.771079156159461</v>
      </c>
      <c r="W292" s="46">
        <v>0.1932889136997103</v>
      </c>
      <c r="X292" s="46">
        <v>14.591443400317669</v>
      </c>
      <c r="Y292" s="46">
        <v>9.3259740259740269</v>
      </c>
      <c r="Z292" s="46">
        <v>6.3839563903049923</v>
      </c>
      <c r="AA292" s="46">
        <v>6.1018879835196502</v>
      </c>
      <c r="AB292" s="46">
        <v>2.3125850171293751</v>
      </c>
      <c r="AC292" s="46"/>
      <c r="AD292" s="46"/>
      <c r="AE292" s="46"/>
      <c r="AF292" s="46"/>
      <c r="AG292" s="46"/>
      <c r="AH292" s="46">
        <v>24.124403416928043</v>
      </c>
      <c r="AI292" s="46">
        <v>0.24781590231793135</v>
      </c>
      <c r="AJ292" s="46">
        <v>32.07247200687948</v>
      </c>
      <c r="AK292" s="46"/>
      <c r="AL292" s="46"/>
      <c r="AM292" s="46"/>
      <c r="AN292" s="46"/>
    </row>
    <row r="293" spans="1:40" x14ac:dyDescent="0.25">
      <c r="A293" s="45">
        <v>1880</v>
      </c>
      <c r="B293" s="46">
        <v>9.6226223171600047</v>
      </c>
      <c r="C293" s="46">
        <v>2.2886786695148005</v>
      </c>
      <c r="D293" s="46"/>
      <c r="E293" s="46"/>
      <c r="F293" s="46">
        <v>0.92715231788079489</v>
      </c>
      <c r="G293" s="46"/>
      <c r="H293" s="46"/>
      <c r="I293" s="46">
        <v>12.8384533045556</v>
      </c>
      <c r="J293" s="46">
        <v>0.16050529663897486</v>
      </c>
      <c r="K293" s="46">
        <v>15.293072431732087</v>
      </c>
      <c r="L293" s="46">
        <v>3.386425324831762</v>
      </c>
      <c r="M293" s="46">
        <v>2.7571433818374773</v>
      </c>
      <c r="N293" s="46">
        <v>1.9317871538817024</v>
      </c>
      <c r="O293" s="46">
        <v>0.55708993908995885</v>
      </c>
      <c r="P293" s="46"/>
      <c r="Q293" s="46"/>
      <c r="R293" s="46"/>
      <c r="S293" s="46">
        <v>0.92715231788079489</v>
      </c>
      <c r="T293" s="46"/>
      <c r="U293" s="46"/>
      <c r="V293" s="46">
        <v>9.5595981175216949</v>
      </c>
      <c r="W293" s="46">
        <v>0.1932889136997103</v>
      </c>
      <c r="X293" s="46">
        <v>11.850088935015869</v>
      </c>
      <c r="Y293" s="46">
        <v>7.2038961038961045</v>
      </c>
      <c r="Z293" s="46">
        <v>4.0740480275275699</v>
      </c>
      <c r="AA293" s="46">
        <v>4.5416065595458353</v>
      </c>
      <c r="AB293" s="46">
        <v>1.3587904351914983</v>
      </c>
      <c r="AC293" s="46"/>
      <c r="AD293" s="46"/>
      <c r="AE293" s="46"/>
      <c r="AF293" s="46"/>
      <c r="AG293" s="46"/>
      <c r="AH293" s="46">
        <v>17.178341126161008</v>
      </c>
      <c r="AI293" s="46">
        <v>0.24781590231793135</v>
      </c>
      <c r="AJ293" s="46">
        <v>22.837947756537002</v>
      </c>
      <c r="AK293" s="46"/>
      <c r="AL293" s="46"/>
      <c r="AM293" s="46"/>
      <c r="AN293" s="46"/>
    </row>
    <row r="294" spans="1:40" x14ac:dyDescent="0.25">
      <c r="A294" s="45">
        <v>1881</v>
      </c>
      <c r="B294" s="46">
        <v>7.136394541434453</v>
      </c>
      <c r="C294" s="46">
        <v>1.6783643576441867</v>
      </c>
      <c r="D294" s="46"/>
      <c r="E294" s="46"/>
      <c r="F294" s="46">
        <v>0.92715231788079489</v>
      </c>
      <c r="G294" s="46"/>
      <c r="H294" s="46"/>
      <c r="I294" s="46">
        <v>9.7419112169594353</v>
      </c>
      <c r="J294" s="46">
        <v>0.16050529663897486</v>
      </c>
      <c r="K294" s="46">
        <v>11.604493962804577</v>
      </c>
      <c r="L294" s="46">
        <v>3.2492250614329534</v>
      </c>
      <c r="M294" s="46">
        <v>3.1289073076903908</v>
      </c>
      <c r="N294" s="46">
        <v>2.0153979510474969</v>
      </c>
      <c r="O294" s="46">
        <v>0.52512352277140784</v>
      </c>
      <c r="P294" s="46"/>
      <c r="Q294" s="46"/>
      <c r="R294" s="46"/>
      <c r="S294" s="46">
        <v>0.92715231788079489</v>
      </c>
      <c r="T294" s="46"/>
      <c r="U294" s="46"/>
      <c r="V294" s="46">
        <v>9.8458061608230434</v>
      </c>
      <c r="W294" s="46">
        <v>0.1932889136997103</v>
      </c>
      <c r="X294" s="46">
        <v>12.204872758074439</v>
      </c>
      <c r="Y294" s="46">
        <v>5.8636363636363642</v>
      </c>
      <c r="Z294" s="46">
        <v>1.9224414129895715</v>
      </c>
      <c r="AA294" s="46">
        <v>2.4509213233333189</v>
      </c>
      <c r="AB294" s="46">
        <v>0.8655835593620862</v>
      </c>
      <c r="AC294" s="46"/>
      <c r="AD294" s="46"/>
      <c r="AE294" s="46"/>
      <c r="AF294" s="46"/>
      <c r="AG294" s="46"/>
      <c r="AH294" s="46">
        <v>11.102582659321341</v>
      </c>
      <c r="AI294" s="46">
        <v>0.24781590231793135</v>
      </c>
      <c r="AJ294" s="46">
        <v>14.760459166226822</v>
      </c>
      <c r="AK294" s="46"/>
      <c r="AL294" s="46"/>
      <c r="AM294" s="46"/>
      <c r="AN294" s="46"/>
    </row>
    <row r="295" spans="1:40" x14ac:dyDescent="0.25">
      <c r="A295" s="45">
        <v>1882</v>
      </c>
      <c r="B295" s="46">
        <v>7.5507658373887114</v>
      </c>
      <c r="C295" s="46">
        <v>1.6863948091161687</v>
      </c>
      <c r="D295" s="46"/>
      <c r="E295" s="46"/>
      <c r="F295" s="46">
        <v>0.82781456953642385</v>
      </c>
      <c r="G295" s="46"/>
      <c r="H295" s="46"/>
      <c r="I295" s="46">
        <v>10.064975216041303</v>
      </c>
      <c r="J295" s="46">
        <v>0.16050529663897486</v>
      </c>
      <c r="K295" s="46">
        <v>11.989325454639413</v>
      </c>
      <c r="L295" s="46">
        <v>3.5010278977884139</v>
      </c>
      <c r="M295" s="46">
        <v>2.8809811778013641</v>
      </c>
      <c r="N295" s="46">
        <v>1.915812314267874</v>
      </c>
      <c r="O295" s="46">
        <v>0.46533110079569784</v>
      </c>
      <c r="P295" s="46"/>
      <c r="Q295" s="46"/>
      <c r="R295" s="46"/>
      <c r="S295" s="46">
        <v>0.82781456953642385</v>
      </c>
      <c r="T295" s="46"/>
      <c r="U295" s="46"/>
      <c r="V295" s="46">
        <v>9.5909670601897741</v>
      </c>
      <c r="W295" s="46">
        <v>0.1932889136997103</v>
      </c>
      <c r="X295" s="46">
        <v>11.888973912798859</v>
      </c>
      <c r="Y295" s="46">
        <v>6.1987012987012999</v>
      </c>
      <c r="Z295" s="46">
        <v>2.3198470256164869</v>
      </c>
      <c r="AA295" s="46">
        <v>2.8734580780141368</v>
      </c>
      <c r="AB295" s="46">
        <v>1.0487040773074443</v>
      </c>
      <c r="AC295" s="46"/>
      <c r="AD295" s="46"/>
      <c r="AE295" s="46"/>
      <c r="AF295" s="46"/>
      <c r="AG295" s="46"/>
      <c r="AH295" s="46">
        <v>12.440710479639369</v>
      </c>
      <c r="AI295" s="46">
        <v>0.24781590231793135</v>
      </c>
      <c r="AJ295" s="46">
        <v>16.539448943385903</v>
      </c>
      <c r="AK295" s="46"/>
      <c r="AL295" s="46"/>
      <c r="AM295" s="46"/>
      <c r="AN295" s="46"/>
    </row>
    <row r="296" spans="1:40" x14ac:dyDescent="0.25">
      <c r="A296" s="45">
        <v>1883</v>
      </c>
      <c r="B296" s="46">
        <v>9.5305398069479459</v>
      </c>
      <c r="C296" s="46">
        <v>1.8470038385558036</v>
      </c>
      <c r="D296" s="46"/>
      <c r="E296" s="46"/>
      <c r="F296" s="46">
        <v>0.84437086092715252</v>
      </c>
      <c r="G296" s="46"/>
      <c r="H296" s="46"/>
      <c r="I296" s="46">
        <v>12.221914506430902</v>
      </c>
      <c r="J296" s="46">
        <v>0.16050529663897486</v>
      </c>
      <c r="K296" s="46">
        <v>14.558655888475405</v>
      </c>
      <c r="L296" s="46">
        <v>3.3654417551354738</v>
      </c>
      <c r="M296" s="46">
        <v>2.8883243753658538</v>
      </c>
      <c r="N296" s="46">
        <v>1.8973616284096704</v>
      </c>
      <c r="O296" s="46">
        <v>0.44539386977158935</v>
      </c>
      <c r="P296" s="46"/>
      <c r="Q296" s="46"/>
      <c r="R296" s="46"/>
      <c r="S296" s="46">
        <v>0.84437086092715252</v>
      </c>
      <c r="T296" s="46"/>
      <c r="U296" s="46"/>
      <c r="V296" s="46">
        <v>9.440892489609741</v>
      </c>
      <c r="W296" s="46">
        <v>0.1932889136997103</v>
      </c>
      <c r="X296" s="46">
        <v>11.702941300716757</v>
      </c>
      <c r="Y296" s="46">
        <v>6.2545454545454557</v>
      </c>
      <c r="Z296" s="46">
        <v>2.7452307398471776</v>
      </c>
      <c r="AA296" s="46">
        <v>3.6187132479803705</v>
      </c>
      <c r="AB296" s="46">
        <v>1.0853794859917898</v>
      </c>
      <c r="AC296" s="46"/>
      <c r="AD296" s="46"/>
      <c r="AE296" s="46"/>
      <c r="AF296" s="46"/>
      <c r="AG296" s="46"/>
      <c r="AH296" s="46">
        <v>13.703868928364795</v>
      </c>
      <c r="AI296" s="46">
        <v>0.24781590231793135</v>
      </c>
      <c r="AJ296" s="46">
        <v>18.218769807278104</v>
      </c>
      <c r="AK296" s="46"/>
      <c r="AL296" s="46"/>
      <c r="AM296" s="46"/>
      <c r="AN296" s="46"/>
    </row>
    <row r="297" spans="1:40" x14ac:dyDescent="0.25">
      <c r="A297" s="45">
        <v>1884</v>
      </c>
      <c r="B297" s="46">
        <v>12.38509762352173</v>
      </c>
      <c r="C297" s="46">
        <v>1.9032169988596761</v>
      </c>
      <c r="D297" s="46"/>
      <c r="E297" s="46"/>
      <c r="F297" s="46">
        <v>0.74503311258278149</v>
      </c>
      <c r="G297" s="46"/>
      <c r="H297" s="46"/>
      <c r="I297" s="46">
        <v>15.033347734964188</v>
      </c>
      <c r="J297" s="46">
        <v>0.16050529663897486</v>
      </c>
      <c r="K297" s="46">
        <v>17.9076147529892</v>
      </c>
      <c r="L297" s="46">
        <v>3.0555305719287538</v>
      </c>
      <c r="M297" s="46">
        <v>2.8483936236326852</v>
      </c>
      <c r="N297" s="46">
        <v>1.817970302824558</v>
      </c>
      <c r="O297" s="46">
        <v>0.4702357764299081</v>
      </c>
      <c r="P297" s="46"/>
      <c r="Q297" s="46"/>
      <c r="R297" s="46"/>
      <c r="S297" s="46">
        <v>0.74503311258278149</v>
      </c>
      <c r="T297" s="46"/>
      <c r="U297" s="46"/>
      <c r="V297" s="46">
        <v>8.9371633873986873</v>
      </c>
      <c r="W297" s="46">
        <v>0.1932889136997103</v>
      </c>
      <c r="X297" s="46">
        <v>11.078518120267807</v>
      </c>
      <c r="Y297" s="46">
        <v>5.7519480519480535</v>
      </c>
      <c r="Z297" s="46">
        <v>3.7511051960772135</v>
      </c>
      <c r="AA297" s="46">
        <v>4.1978869564040275</v>
      </c>
      <c r="AB297" s="46">
        <v>0.96898358636280602</v>
      </c>
      <c r="AC297" s="46"/>
      <c r="AD297" s="46"/>
      <c r="AE297" s="46"/>
      <c r="AF297" s="46"/>
      <c r="AG297" s="46"/>
      <c r="AH297" s="46">
        <v>14.669923790792101</v>
      </c>
      <c r="AI297" s="46">
        <v>0.24781590231793135</v>
      </c>
      <c r="AJ297" s="46">
        <v>19.503102812195785</v>
      </c>
      <c r="AK297" s="46"/>
      <c r="AL297" s="46"/>
      <c r="AM297" s="46"/>
      <c r="AN297" s="46"/>
    </row>
    <row r="298" spans="1:40" x14ac:dyDescent="0.25">
      <c r="A298" s="45">
        <v>1885</v>
      </c>
      <c r="B298" s="46">
        <v>12.293015113309671</v>
      </c>
      <c r="C298" s="46">
        <v>1.9112474503316579</v>
      </c>
      <c r="D298" s="46"/>
      <c r="E298" s="46"/>
      <c r="F298" s="46">
        <v>0.87748344370860942</v>
      </c>
      <c r="G298" s="46">
        <v>0.75408730036749694</v>
      </c>
      <c r="H298" s="46">
        <v>0</v>
      </c>
      <c r="I298" s="46">
        <v>15.835833307717435</v>
      </c>
      <c r="J298" s="46">
        <v>0.11166185550230742</v>
      </c>
      <c r="K298" s="46">
        <v>17.826357458365976</v>
      </c>
      <c r="L298" s="46">
        <v>2.7988853733356889</v>
      </c>
      <c r="M298" s="46">
        <v>2.3965863868915118</v>
      </c>
      <c r="N298" s="46">
        <v>1.5851467102015933</v>
      </c>
      <c r="O298" s="46">
        <v>0.39774400554639705</v>
      </c>
      <c r="P298" s="46"/>
      <c r="Q298" s="46"/>
      <c r="R298" s="46"/>
      <c r="S298" s="46">
        <v>0.87748344370860942</v>
      </c>
      <c r="T298" s="46"/>
      <c r="U298" s="46"/>
      <c r="V298" s="46">
        <v>8.0558459196838008</v>
      </c>
      <c r="W298" s="46">
        <v>0.1932889136997103</v>
      </c>
      <c r="X298" s="46">
        <v>9.9860359631714495</v>
      </c>
      <c r="Y298" s="46">
        <v>5.640259740259741</v>
      </c>
      <c r="Z298" s="46">
        <v>3.1889697331401003</v>
      </c>
      <c r="AA298" s="46">
        <v>3.8602360374918949</v>
      </c>
      <c r="AB298" s="46">
        <v>1.0617023925938527</v>
      </c>
      <c r="AC298" s="46"/>
      <c r="AD298" s="46"/>
      <c r="AE298" s="46"/>
      <c r="AF298" s="46"/>
      <c r="AG298" s="46"/>
      <c r="AH298" s="46">
        <v>13.751167903485589</v>
      </c>
      <c r="AI298" s="46">
        <v>0.24781590231793135</v>
      </c>
      <c r="AJ298" s="46">
        <v>18.281651986343775</v>
      </c>
      <c r="AK298" s="46"/>
      <c r="AL298" s="46"/>
      <c r="AM298" s="46"/>
      <c r="AN298" s="46"/>
    </row>
    <row r="299" spans="1:40" x14ac:dyDescent="0.25">
      <c r="A299" s="45">
        <v>1886</v>
      </c>
      <c r="B299" s="46">
        <v>10.267199888644406</v>
      </c>
      <c r="C299" s="46">
        <v>1.7666993238359865</v>
      </c>
      <c r="D299" s="46"/>
      <c r="E299" s="46"/>
      <c r="F299" s="46">
        <v>0.74503311258278149</v>
      </c>
      <c r="G299" s="46">
        <v>0.63894661625315874</v>
      </c>
      <c r="H299" s="46">
        <v>0</v>
      </c>
      <c r="I299" s="46">
        <v>13.417878941316333</v>
      </c>
      <c r="J299" s="46">
        <v>0.11166185550230742</v>
      </c>
      <c r="K299" s="46">
        <v>15.104472350338421</v>
      </c>
      <c r="L299" s="46">
        <v>3.2282414917366653</v>
      </c>
      <c r="M299" s="46">
        <v>3.0218291464938756</v>
      </c>
      <c r="N299" s="46">
        <v>2.0144451585780638</v>
      </c>
      <c r="O299" s="46">
        <v>0.40805139593403228</v>
      </c>
      <c r="P299" s="46"/>
      <c r="Q299" s="46"/>
      <c r="R299" s="46"/>
      <c r="S299" s="46">
        <v>0.74503311258278149</v>
      </c>
      <c r="T299" s="46"/>
      <c r="U299" s="46"/>
      <c r="V299" s="46">
        <v>9.4176003053254203</v>
      </c>
      <c r="W299" s="46">
        <v>0.1932889136997103</v>
      </c>
      <c r="X299" s="46">
        <v>11.674068282011705</v>
      </c>
      <c r="Y299" s="46">
        <v>6.1987012987012999</v>
      </c>
      <c r="Z299" s="46">
        <v>2.7463448756993887</v>
      </c>
      <c r="AA299" s="46">
        <v>3.5025847690079157</v>
      </c>
      <c r="AB299" s="46">
        <v>1.1811658719590741</v>
      </c>
      <c r="AC299" s="46"/>
      <c r="AD299" s="46"/>
      <c r="AE299" s="46"/>
      <c r="AF299" s="46"/>
      <c r="AG299" s="46"/>
      <c r="AH299" s="46">
        <v>13.628796815367679</v>
      </c>
      <c r="AI299" s="46">
        <v>0.24781590231793135</v>
      </c>
      <c r="AJ299" s="46">
        <v>18.118964303241977</v>
      </c>
      <c r="AK299" s="46"/>
      <c r="AL299" s="46"/>
      <c r="AM299" s="46"/>
      <c r="AN299" s="46"/>
    </row>
    <row r="300" spans="1:40" x14ac:dyDescent="0.25">
      <c r="A300" s="45">
        <v>1887</v>
      </c>
      <c r="B300" s="46">
        <v>8.9320034905695724</v>
      </c>
      <c r="C300" s="46">
        <v>1.5980598429243693</v>
      </c>
      <c r="D300" s="46"/>
      <c r="E300" s="46"/>
      <c r="F300" s="46">
        <v>0.72350993377483452</v>
      </c>
      <c r="G300" s="46">
        <v>0.56267866336343886</v>
      </c>
      <c r="H300" s="46">
        <v>0</v>
      </c>
      <c r="I300" s="46">
        <v>11.816251930632216</v>
      </c>
      <c r="J300" s="46">
        <v>0.11166185550230742</v>
      </c>
      <c r="K300" s="46">
        <v>13.301524879710835</v>
      </c>
      <c r="L300" s="46">
        <v>4.05628543436712</v>
      </c>
      <c r="M300" s="46">
        <v>3.8456536083773862</v>
      </c>
      <c r="N300" s="46">
        <v>2.4896122717738387</v>
      </c>
      <c r="O300" s="46">
        <v>0.50769410285960204</v>
      </c>
      <c r="P300" s="46"/>
      <c r="Q300" s="46"/>
      <c r="R300" s="46"/>
      <c r="S300" s="46">
        <v>0.72350993377483452</v>
      </c>
      <c r="T300" s="46"/>
      <c r="U300" s="46"/>
      <c r="V300" s="46">
        <v>11.622755351152783</v>
      </c>
      <c r="W300" s="46">
        <v>0.1932889136997103</v>
      </c>
      <c r="X300" s="46">
        <v>14.40758103927474</v>
      </c>
      <c r="Y300" s="46">
        <v>6.4779220779220781</v>
      </c>
      <c r="Z300" s="46">
        <v>2.7078806617540185</v>
      </c>
      <c r="AA300" s="46">
        <v>3.6013804011300126</v>
      </c>
      <c r="AB300" s="46">
        <v>1.1264880199167815</v>
      </c>
      <c r="AC300" s="46"/>
      <c r="AD300" s="46"/>
      <c r="AE300" s="46"/>
      <c r="AF300" s="46"/>
      <c r="AG300" s="46"/>
      <c r="AH300" s="46">
        <v>13.913671160722892</v>
      </c>
      <c r="AI300" s="46">
        <v>0.24781590231793135</v>
      </c>
      <c r="AJ300" s="46">
        <v>18.497693853937189</v>
      </c>
      <c r="AK300" s="46"/>
      <c r="AL300" s="46"/>
      <c r="AM300" s="46"/>
      <c r="AN300" s="46"/>
    </row>
    <row r="301" spans="1:40" x14ac:dyDescent="0.25">
      <c r="A301" s="45">
        <v>1888</v>
      </c>
      <c r="B301" s="46">
        <v>9.3924160416298612</v>
      </c>
      <c r="C301" s="46">
        <v>1.9032169988596761</v>
      </c>
      <c r="D301" s="46"/>
      <c r="E301" s="46"/>
      <c r="F301" s="46">
        <v>0.74503311258278149</v>
      </c>
      <c r="G301" s="46">
        <v>0.60203330765361596</v>
      </c>
      <c r="H301" s="46">
        <v>0</v>
      </c>
      <c r="I301" s="46">
        <v>12.642699460725936</v>
      </c>
      <c r="J301" s="46">
        <v>0.11166185550230742</v>
      </c>
      <c r="K301" s="46">
        <v>14.231854771782544</v>
      </c>
      <c r="L301" s="46">
        <v>4.1482903168816145</v>
      </c>
      <c r="M301" s="46">
        <v>4.1107107494626476</v>
      </c>
      <c r="N301" s="46">
        <v>2.8160323572385453</v>
      </c>
      <c r="O301" s="46">
        <v>0.51230950379468931</v>
      </c>
      <c r="P301" s="46"/>
      <c r="Q301" s="46"/>
      <c r="R301" s="46"/>
      <c r="S301" s="46">
        <v>0.74503311258278149</v>
      </c>
      <c r="T301" s="46"/>
      <c r="U301" s="46"/>
      <c r="V301" s="46">
        <v>12.332376039960277</v>
      </c>
      <c r="W301" s="46">
        <v>0.1932889136997103</v>
      </c>
      <c r="X301" s="46">
        <v>15.287227669720755</v>
      </c>
      <c r="Y301" s="46">
        <v>6.7012987012987013</v>
      </c>
      <c r="Z301" s="46">
        <v>3.6420849158898241</v>
      </c>
      <c r="AA301" s="46">
        <v>4.3941518011190208</v>
      </c>
      <c r="AB301" s="46">
        <v>1.2450312359661635</v>
      </c>
      <c r="AC301" s="46"/>
      <c r="AD301" s="46"/>
      <c r="AE301" s="46"/>
      <c r="AF301" s="46"/>
      <c r="AG301" s="46"/>
      <c r="AH301" s="46">
        <v>15.982566654273709</v>
      </c>
      <c r="AI301" s="46">
        <v>0.24781590231793135</v>
      </c>
      <c r="AJ301" s="46">
        <v>21.248211313594112</v>
      </c>
      <c r="AK301" s="46"/>
      <c r="AL301" s="46"/>
      <c r="AM301" s="46"/>
      <c r="AN301" s="46"/>
    </row>
    <row r="302" spans="1:40" x14ac:dyDescent="0.25">
      <c r="A302" s="45">
        <v>1889</v>
      </c>
      <c r="B302" s="46">
        <v>12.707386409263927</v>
      </c>
      <c r="C302" s="46">
        <v>2.1682218974350742</v>
      </c>
      <c r="D302" s="46"/>
      <c r="E302" s="46"/>
      <c r="F302" s="46">
        <v>0.72350993377483452</v>
      </c>
      <c r="G302" s="46">
        <v>0.77995591202369186</v>
      </c>
      <c r="H302" s="46">
        <v>0</v>
      </c>
      <c r="I302" s="46">
        <v>16.37907415249753</v>
      </c>
      <c r="J302" s="46">
        <v>0.11166185550230742</v>
      </c>
      <c r="K302" s="46">
        <v>18.437882301855918</v>
      </c>
      <c r="L302" s="46">
        <v>4.0159324157204122</v>
      </c>
      <c r="M302" s="46">
        <v>3.4097871512593874</v>
      </c>
      <c r="N302" s="46">
        <v>2.3970936331955421</v>
      </c>
      <c r="O302" s="46">
        <v>0.46492699215410371</v>
      </c>
      <c r="P302" s="46"/>
      <c r="Q302" s="46"/>
      <c r="R302" s="46"/>
      <c r="S302" s="46">
        <v>0.72350993377483452</v>
      </c>
      <c r="T302" s="46"/>
      <c r="U302" s="46"/>
      <c r="V302" s="46">
        <v>11.011250126104279</v>
      </c>
      <c r="W302" s="46">
        <v>0.1932889136997103</v>
      </c>
      <c r="X302" s="46">
        <v>13.649558451717443</v>
      </c>
      <c r="Y302" s="46">
        <v>6.4779220779220781</v>
      </c>
      <c r="Z302" s="46">
        <v>4.2267294027003697</v>
      </c>
      <c r="AA302" s="46">
        <v>4.939411513666637</v>
      </c>
      <c r="AB302" s="46">
        <v>1.554030280015821</v>
      </c>
      <c r="AC302" s="46"/>
      <c r="AD302" s="46"/>
      <c r="AE302" s="46"/>
      <c r="AF302" s="46"/>
      <c r="AG302" s="46"/>
      <c r="AH302" s="46">
        <v>17.198093274304906</v>
      </c>
      <c r="AI302" s="46">
        <v>0.24781590231793135</v>
      </c>
      <c r="AJ302" s="46">
        <v>22.864207482320577</v>
      </c>
      <c r="AK302" s="46"/>
      <c r="AL302" s="46"/>
      <c r="AM302" s="46"/>
      <c r="AN302" s="46"/>
    </row>
    <row r="303" spans="1:40" x14ac:dyDescent="0.25">
      <c r="A303" s="45">
        <v>1890</v>
      </c>
      <c r="B303" s="46">
        <v>12.246973858203644</v>
      </c>
      <c r="C303" s="46">
        <v>2.007612867995439</v>
      </c>
      <c r="D303" s="46"/>
      <c r="E303" s="46"/>
      <c r="F303" s="46">
        <v>0.72350993377483452</v>
      </c>
      <c r="G303" s="46">
        <v>0.74890483299869592</v>
      </c>
      <c r="H303" s="46">
        <v>0</v>
      </c>
      <c r="I303" s="46">
        <v>15.727001492972613</v>
      </c>
      <c r="J303" s="46">
        <v>0.11166185550230742</v>
      </c>
      <c r="K303" s="46">
        <v>17.703845760068525</v>
      </c>
      <c r="L303" s="46">
        <v>4.203170422241139</v>
      </c>
      <c r="M303" s="46">
        <v>3.6018314782990437</v>
      </c>
      <c r="N303" s="46">
        <v>2.4979507312020433</v>
      </c>
      <c r="O303" s="46">
        <v>0.55115665269368119</v>
      </c>
      <c r="P303" s="46"/>
      <c r="Q303" s="46"/>
      <c r="R303" s="46"/>
      <c r="S303" s="46">
        <v>0.72350993377483452</v>
      </c>
      <c r="T303" s="46"/>
      <c r="U303" s="46"/>
      <c r="V303" s="46">
        <v>11.577619218210742</v>
      </c>
      <c r="W303" s="46">
        <v>0.1932889136997103</v>
      </c>
      <c r="X303" s="46">
        <v>14.351630236430264</v>
      </c>
      <c r="Y303" s="46">
        <v>6.1428571428571441</v>
      </c>
      <c r="Z303" s="46">
        <v>3.6186499204985303</v>
      </c>
      <c r="AA303" s="46">
        <v>3.8165844883799367</v>
      </c>
      <c r="AB303" s="46">
        <v>1.2415077975683795</v>
      </c>
      <c r="AC303" s="46"/>
      <c r="AD303" s="46"/>
      <c r="AE303" s="46"/>
      <c r="AF303" s="46"/>
      <c r="AG303" s="46"/>
      <c r="AH303" s="46">
        <v>14.81959934930399</v>
      </c>
      <c r="AI303" s="46">
        <v>0.24781590231793135</v>
      </c>
      <c r="AJ303" s="46">
        <v>19.702090744768579</v>
      </c>
      <c r="AK303" s="46"/>
      <c r="AL303" s="46"/>
      <c r="AM303" s="46"/>
      <c r="AN303" s="46"/>
    </row>
    <row r="304" spans="1:40" x14ac:dyDescent="0.25">
      <c r="A304" s="45">
        <v>1891</v>
      </c>
      <c r="B304" s="46">
        <v>11.970726327567469</v>
      </c>
      <c r="C304" s="46">
        <v>1.9835215135794939</v>
      </c>
      <c r="D304" s="46"/>
      <c r="E304" s="46"/>
      <c r="F304" s="46">
        <v>0.74503311258278149</v>
      </c>
      <c r="G304" s="46">
        <v>0.73496404768648727</v>
      </c>
      <c r="H304" s="46">
        <v>0</v>
      </c>
      <c r="I304" s="46">
        <v>15.434245001416231</v>
      </c>
      <c r="J304" s="46">
        <v>0.11166185550230742</v>
      </c>
      <c r="K304" s="46">
        <v>17.374290518779272</v>
      </c>
      <c r="L304" s="46">
        <v>4.5356792958900156</v>
      </c>
      <c r="M304" s="46">
        <v>3.9672839407031466</v>
      </c>
      <c r="N304" s="46">
        <v>2.887061371750149</v>
      </c>
      <c r="O304" s="46">
        <v>0.60121313353570072</v>
      </c>
      <c r="P304" s="46"/>
      <c r="Q304" s="46"/>
      <c r="R304" s="46"/>
      <c r="S304" s="46">
        <v>0.74503311258278149</v>
      </c>
      <c r="T304" s="46"/>
      <c r="U304" s="46"/>
      <c r="V304" s="46">
        <v>12.736270854461793</v>
      </c>
      <c r="W304" s="46">
        <v>0.1932889136997103</v>
      </c>
      <c r="X304" s="46">
        <v>15.787896151114563</v>
      </c>
      <c r="Y304" s="46">
        <v>6.6454545454545455</v>
      </c>
      <c r="Z304" s="46">
        <v>2.8489043787375059</v>
      </c>
      <c r="AA304" s="46">
        <v>3.7319970662083959</v>
      </c>
      <c r="AB304" s="46">
        <v>1.3410853958209532</v>
      </c>
      <c r="AC304" s="46"/>
      <c r="AD304" s="46"/>
      <c r="AE304" s="46"/>
      <c r="AF304" s="46"/>
      <c r="AG304" s="46"/>
      <c r="AH304" s="46">
        <v>14.567441386221399</v>
      </c>
      <c r="AI304" s="46">
        <v>0.24781590231793135</v>
      </c>
      <c r="AJ304" s="46">
        <v>19.366856373476178</v>
      </c>
      <c r="AK304" s="46"/>
      <c r="AL304" s="46"/>
      <c r="AM304" s="46"/>
      <c r="AN304" s="46"/>
    </row>
    <row r="305" spans="1:40" x14ac:dyDescent="0.25">
      <c r="A305" s="45">
        <v>1892</v>
      </c>
      <c r="B305" s="46">
        <v>15.239655440095511</v>
      </c>
      <c r="C305" s="46">
        <v>2.3368613783466907</v>
      </c>
      <c r="D305" s="46"/>
      <c r="E305" s="46"/>
      <c r="F305" s="46">
        <v>0.91059602649006643</v>
      </c>
      <c r="G305" s="46">
        <v>0.92435564224661337</v>
      </c>
      <c r="H305" s="46">
        <v>0</v>
      </c>
      <c r="I305" s="46">
        <v>19.41146848717888</v>
      </c>
      <c r="J305" s="46">
        <v>0.11166185550230742</v>
      </c>
      <c r="K305" s="46">
        <v>21.851440926422249</v>
      </c>
      <c r="L305" s="46">
        <v>4.5566628655863033</v>
      </c>
      <c r="M305" s="46">
        <v>3.2652752571082884</v>
      </c>
      <c r="N305" s="46">
        <v>2.3062722756435363</v>
      </c>
      <c r="O305" s="46">
        <v>0.49467581067407618</v>
      </c>
      <c r="P305" s="46"/>
      <c r="Q305" s="46"/>
      <c r="R305" s="46"/>
      <c r="S305" s="46">
        <v>0.91059602649006643</v>
      </c>
      <c r="T305" s="46"/>
      <c r="U305" s="46"/>
      <c r="V305" s="46">
        <v>11.533482235502271</v>
      </c>
      <c r="W305" s="46">
        <v>0.1932889136997103</v>
      </c>
      <c r="X305" s="46">
        <v>14.296917981376362</v>
      </c>
      <c r="Y305" s="46">
        <v>7.6506493506493527</v>
      </c>
      <c r="Z305" s="46">
        <v>3.8808709292303081</v>
      </c>
      <c r="AA305" s="46">
        <v>4.4002377013635714</v>
      </c>
      <c r="AB305" s="46">
        <v>1.6499900957765181</v>
      </c>
      <c r="AC305" s="46"/>
      <c r="AD305" s="46"/>
      <c r="AE305" s="46"/>
      <c r="AF305" s="46"/>
      <c r="AG305" s="46"/>
      <c r="AH305" s="46">
        <v>17.581748077019753</v>
      </c>
      <c r="AI305" s="46">
        <v>0.24781590231793135</v>
      </c>
      <c r="AJ305" s="46">
        <v>23.374261874452927</v>
      </c>
      <c r="AK305" s="46"/>
      <c r="AL305" s="46"/>
      <c r="AM305" s="46"/>
      <c r="AN305" s="46"/>
    </row>
    <row r="306" spans="1:40" x14ac:dyDescent="0.25">
      <c r="A306" s="45">
        <v>1893</v>
      </c>
      <c r="B306" s="46">
        <v>16.022356776897997</v>
      </c>
      <c r="C306" s="46">
        <v>2.2404959606829098</v>
      </c>
      <c r="D306" s="46"/>
      <c r="E306" s="46"/>
      <c r="F306" s="46">
        <v>0.79470198675496695</v>
      </c>
      <c r="G306" s="46">
        <v>0.95287773621679372</v>
      </c>
      <c r="H306" s="46">
        <v>0</v>
      </c>
      <c r="I306" s="46">
        <v>20.010432460552668</v>
      </c>
      <c r="J306" s="46">
        <v>0.11166185550230742</v>
      </c>
      <c r="K306" s="46">
        <v>22.525693154679846</v>
      </c>
      <c r="L306" s="46">
        <v>4.2661211313300029</v>
      </c>
      <c r="M306" s="46">
        <v>2.699248885105654</v>
      </c>
      <c r="N306" s="46">
        <v>2.0989480901365147</v>
      </c>
      <c r="O306" s="46">
        <v>0.43605351492860933</v>
      </c>
      <c r="P306" s="46"/>
      <c r="Q306" s="46"/>
      <c r="R306" s="46"/>
      <c r="S306" s="46">
        <v>0.79470198675496695</v>
      </c>
      <c r="T306" s="46"/>
      <c r="U306" s="46"/>
      <c r="V306" s="46">
        <v>10.295073608255748</v>
      </c>
      <c r="W306" s="46">
        <v>0.1932889136997103</v>
      </c>
      <c r="X306" s="46">
        <v>12.761785207974091</v>
      </c>
      <c r="Y306" s="46">
        <v>6.5896103896103906</v>
      </c>
      <c r="Z306" s="46">
        <v>3.45285857304231</v>
      </c>
      <c r="AA306" s="46">
        <v>3.496844032571512</v>
      </c>
      <c r="AB306" s="46">
        <v>1.185294637264507</v>
      </c>
      <c r="AC306" s="46"/>
      <c r="AD306" s="46"/>
      <c r="AE306" s="46"/>
      <c r="AF306" s="46"/>
      <c r="AG306" s="46"/>
      <c r="AH306" s="46">
        <v>14.724607632488718</v>
      </c>
      <c r="AI306" s="46">
        <v>0.24781590231793135</v>
      </c>
      <c r="AJ306" s="46">
        <v>19.5758028890322</v>
      </c>
      <c r="AK306" s="46"/>
      <c r="AL306" s="46"/>
      <c r="AM306" s="46"/>
      <c r="AN306" s="46"/>
    </row>
    <row r="307" spans="1:40" x14ac:dyDescent="0.25">
      <c r="A307" s="45">
        <v>1894</v>
      </c>
      <c r="B307" s="46">
        <v>14.410912848186992</v>
      </c>
      <c r="C307" s="46">
        <v>2.1682218974350742</v>
      </c>
      <c r="D307" s="46"/>
      <c r="E307" s="46"/>
      <c r="F307" s="46">
        <v>0.84437086092715252</v>
      </c>
      <c r="G307" s="46">
        <v>0.87117528032746105</v>
      </c>
      <c r="H307" s="46">
        <v>0</v>
      </c>
      <c r="I307" s="46">
        <v>18.29468088687668</v>
      </c>
      <c r="J307" s="46">
        <v>0.11166185550230742</v>
      </c>
      <c r="K307" s="46">
        <v>20.594275952454275</v>
      </c>
      <c r="L307" s="46">
        <v>3.9255416539517851</v>
      </c>
      <c r="M307" s="46">
        <v>2.680551317261723</v>
      </c>
      <c r="N307" s="46">
        <v>2.1061469654464107</v>
      </c>
      <c r="O307" s="46">
        <v>0.40634084448227686</v>
      </c>
      <c r="P307" s="46"/>
      <c r="Q307" s="46"/>
      <c r="R307" s="46"/>
      <c r="S307" s="46">
        <v>0.84437086092715252</v>
      </c>
      <c r="T307" s="46"/>
      <c r="U307" s="46"/>
      <c r="V307" s="46">
        <v>9.9629516420693491</v>
      </c>
      <c r="W307" s="46">
        <v>0.1932889136997103</v>
      </c>
      <c r="X307" s="46">
        <v>12.350086432753875</v>
      </c>
      <c r="Y307" s="46">
        <v>5.8636363636363642</v>
      </c>
      <c r="Z307" s="46">
        <v>3.0891326577046834</v>
      </c>
      <c r="AA307" s="46">
        <v>3.9417738731938181</v>
      </c>
      <c r="AB307" s="46">
        <v>1.1060608494076205</v>
      </c>
      <c r="AC307" s="46"/>
      <c r="AD307" s="46"/>
      <c r="AE307" s="46"/>
      <c r="AF307" s="46"/>
      <c r="AG307" s="46"/>
      <c r="AH307" s="46">
        <v>14.000603743942486</v>
      </c>
      <c r="AI307" s="46">
        <v>0.24781590231793135</v>
      </c>
      <c r="AJ307" s="46">
        <v>18.613267399678833</v>
      </c>
      <c r="AK307" s="46"/>
      <c r="AL307" s="46"/>
      <c r="AM307" s="46"/>
      <c r="AN307" s="46"/>
    </row>
    <row r="308" spans="1:40" x14ac:dyDescent="0.25">
      <c r="A308" s="45">
        <v>1895</v>
      </c>
      <c r="B308" s="46">
        <v>11.602396286719239</v>
      </c>
      <c r="C308" s="46">
        <v>2.1441305430191284</v>
      </c>
      <c r="D308" s="46"/>
      <c r="E308" s="46"/>
      <c r="F308" s="46">
        <v>0.87748344370860942</v>
      </c>
      <c r="G308" s="46">
        <v>0.73120051367234895</v>
      </c>
      <c r="H308" s="46">
        <v>0</v>
      </c>
      <c r="I308" s="46">
        <v>15.355210787119326</v>
      </c>
      <c r="J308" s="46">
        <v>0.11166185550230742</v>
      </c>
      <c r="K308" s="46">
        <v>17.285321903858886</v>
      </c>
      <c r="L308" s="46">
        <v>4.4969403979891753</v>
      </c>
      <c r="M308" s="46">
        <v>3.2805732671624135</v>
      </c>
      <c r="N308" s="46">
        <v>2.5443778208492152</v>
      </c>
      <c r="O308" s="46">
        <v>0.47674113571998356</v>
      </c>
      <c r="P308" s="46"/>
      <c r="Q308" s="46"/>
      <c r="R308" s="46"/>
      <c r="S308" s="46">
        <v>0.87748344370860942</v>
      </c>
      <c r="T308" s="46"/>
      <c r="U308" s="46"/>
      <c r="V308" s="46">
        <v>11.676116065429397</v>
      </c>
      <c r="W308" s="46">
        <v>0.1932889136997103</v>
      </c>
      <c r="X308" s="46">
        <v>14.47372704269876</v>
      </c>
      <c r="Y308" s="46">
        <v>3.5181818181818185</v>
      </c>
      <c r="Z308" s="46">
        <v>2.6543533077429613</v>
      </c>
      <c r="AA308" s="46">
        <v>3.1483438532247621</v>
      </c>
      <c r="AB308" s="46">
        <v>1.2752356937507028</v>
      </c>
      <c r="AC308" s="46"/>
      <c r="AD308" s="46"/>
      <c r="AE308" s="46"/>
      <c r="AF308" s="46"/>
      <c r="AG308" s="46"/>
      <c r="AH308" s="46">
        <v>10.596114672900246</v>
      </c>
      <c r="AI308" s="46">
        <v>0.24781590231793135</v>
      </c>
      <c r="AJ308" s="46">
        <v>14.087129341810396</v>
      </c>
      <c r="AK308" s="46"/>
      <c r="AL308" s="46"/>
      <c r="AM308" s="46"/>
      <c r="AN308" s="46"/>
    </row>
    <row r="309" spans="1:40" x14ac:dyDescent="0.25">
      <c r="A309" s="45">
        <v>1896</v>
      </c>
      <c r="B309" s="46">
        <v>15.147572929883452</v>
      </c>
      <c r="C309" s="46">
        <v>2.3609527327626361</v>
      </c>
      <c r="D309" s="46"/>
      <c r="E309" s="46"/>
      <c r="F309" s="46">
        <v>0.84437086092715252</v>
      </c>
      <c r="G309" s="46">
        <v>0.91764482617866217</v>
      </c>
      <c r="H309" s="46">
        <v>0</v>
      </c>
      <c r="I309" s="46">
        <v>19.270541349751905</v>
      </c>
      <c r="J309" s="46">
        <v>0.11166185550230742</v>
      </c>
      <c r="K309" s="46">
        <v>21.692799604646449</v>
      </c>
      <c r="L309" s="46">
        <v>5.8189052888553396</v>
      </c>
      <c r="M309" s="46">
        <v>4.995650172119344</v>
      </c>
      <c r="N309" s="46">
        <v>3.6435733204499852</v>
      </c>
      <c r="O309" s="46">
        <v>0.74147835257964878</v>
      </c>
      <c r="P309" s="46"/>
      <c r="Q309" s="46"/>
      <c r="R309" s="46"/>
      <c r="S309" s="46">
        <v>0.84437086092715252</v>
      </c>
      <c r="T309" s="46"/>
      <c r="U309" s="46"/>
      <c r="V309" s="46">
        <v>16.04397799493147</v>
      </c>
      <c r="W309" s="46">
        <v>0.1932889136997103</v>
      </c>
      <c r="X309" s="46">
        <v>19.888133766094381</v>
      </c>
      <c r="Y309" s="46">
        <v>5.4168831168831169</v>
      </c>
      <c r="Z309" s="46">
        <v>3.3750381446444924</v>
      </c>
      <c r="AA309" s="46">
        <v>4.0737302517814227</v>
      </c>
      <c r="AB309" s="46">
        <v>1.5220382356562754</v>
      </c>
      <c r="AC309" s="46"/>
      <c r="AD309" s="46"/>
      <c r="AE309" s="46"/>
      <c r="AF309" s="46"/>
      <c r="AG309" s="46"/>
      <c r="AH309" s="46">
        <v>14.387689748965308</v>
      </c>
      <c r="AI309" s="46">
        <v>0.24781590231793135</v>
      </c>
      <c r="AJ309" s="46">
        <v>19.127883444096238</v>
      </c>
      <c r="AK309" s="46"/>
      <c r="AL309" s="46"/>
      <c r="AM309" s="46"/>
      <c r="AN309" s="46"/>
    </row>
    <row r="310" spans="1:40" x14ac:dyDescent="0.25">
      <c r="A310" s="45">
        <v>1897</v>
      </c>
      <c r="B310" s="46">
        <v>20.120028481334558</v>
      </c>
      <c r="C310" s="46">
        <v>3.629764065335753</v>
      </c>
      <c r="D310" s="46">
        <v>1.388585516277725</v>
      </c>
      <c r="E310" s="46">
        <v>0.27249998661591424</v>
      </c>
      <c r="F310" s="46">
        <v>0.74503311258278149</v>
      </c>
      <c r="G310" s="46">
        <v>1.3077955581073368</v>
      </c>
      <c r="H310" s="46">
        <v>0</v>
      </c>
      <c r="I310" s="46">
        <v>27.46370672025407</v>
      </c>
      <c r="J310" s="46">
        <v>0</v>
      </c>
      <c r="K310" s="46">
        <v>27.46370672025407</v>
      </c>
      <c r="L310" s="46">
        <v>6.5678573149382462</v>
      </c>
      <c r="M310" s="46">
        <v>5.6007714587047417</v>
      </c>
      <c r="N310" s="46">
        <v>3.8988401481413502</v>
      </c>
      <c r="O310" s="46">
        <v>1.1199802986257221</v>
      </c>
      <c r="P310" s="46"/>
      <c r="Q310" s="46"/>
      <c r="R310" s="46"/>
      <c r="S310" s="46">
        <v>0.74503311258278149</v>
      </c>
      <c r="T310" s="46"/>
      <c r="U310" s="46"/>
      <c r="V310" s="46">
        <v>17.932482332992844</v>
      </c>
      <c r="W310" s="46">
        <v>0.1932889136997103</v>
      </c>
      <c r="X310" s="46">
        <v>22.229125938053201</v>
      </c>
      <c r="Y310" s="46">
        <v>9.6610389610389635</v>
      </c>
      <c r="Z310" s="46">
        <v>7.3472634898200653</v>
      </c>
      <c r="AA310" s="46">
        <v>7.7076059082708301</v>
      </c>
      <c r="AB310" s="46">
        <v>2.7003731483117317</v>
      </c>
      <c r="AC310" s="46"/>
      <c r="AD310" s="46"/>
      <c r="AE310" s="46"/>
      <c r="AF310" s="46"/>
      <c r="AG310" s="46"/>
      <c r="AH310" s="46">
        <v>27.416281507441589</v>
      </c>
      <c r="AI310" s="46">
        <v>0.24781590231793135</v>
      </c>
      <c r="AJ310" s="46">
        <v>36.448898071532795</v>
      </c>
      <c r="AK310" s="46"/>
      <c r="AL310" s="46"/>
      <c r="AM310" s="46"/>
      <c r="AN310" s="46"/>
    </row>
    <row r="311" spans="1:40" x14ac:dyDescent="0.25">
      <c r="A311" s="45">
        <v>1898</v>
      </c>
      <c r="B311" s="46">
        <v>14.226747827762878</v>
      </c>
      <c r="C311" s="46">
        <v>2.5295922136742526</v>
      </c>
      <c r="D311" s="46">
        <v>1.5525673353355929</v>
      </c>
      <c r="E311" s="46">
        <v>0.31340175277987464</v>
      </c>
      <c r="F311" s="46">
        <v>0.72350993377483452</v>
      </c>
      <c r="G311" s="46">
        <v>0.9672909531663717</v>
      </c>
      <c r="H311" s="46">
        <v>0</v>
      </c>
      <c r="I311" s="46">
        <v>20.313110016493805</v>
      </c>
      <c r="J311" s="46">
        <v>0</v>
      </c>
      <c r="K311" s="46">
        <v>20.313110016493805</v>
      </c>
      <c r="L311" s="46">
        <v>4.1499044376274838</v>
      </c>
      <c r="M311" s="46">
        <v>2.9593150560257833</v>
      </c>
      <c r="N311" s="46">
        <v>2.1505621767165608</v>
      </c>
      <c r="O311" s="46">
        <v>0.55838405901846466</v>
      </c>
      <c r="P311" s="46"/>
      <c r="Q311" s="46"/>
      <c r="R311" s="46"/>
      <c r="S311" s="46">
        <v>0.72350993377483452</v>
      </c>
      <c r="T311" s="46"/>
      <c r="U311" s="46"/>
      <c r="V311" s="46">
        <v>10.541675663163128</v>
      </c>
      <c r="W311" s="46">
        <v>0.1932889136997103</v>
      </c>
      <c r="X311" s="46">
        <v>13.067473401796166</v>
      </c>
      <c r="Y311" s="46">
        <v>8.4883116883116898</v>
      </c>
      <c r="Z311" s="46">
        <v>4.2581308321153823</v>
      </c>
      <c r="AA311" s="46">
        <v>4.1380166926317932</v>
      </c>
      <c r="AB311" s="46">
        <v>1.7741944118765023</v>
      </c>
      <c r="AC311" s="46"/>
      <c r="AD311" s="46"/>
      <c r="AE311" s="46"/>
      <c r="AF311" s="46"/>
      <c r="AG311" s="46"/>
      <c r="AH311" s="46">
        <v>18.658653624935368</v>
      </c>
      <c r="AI311" s="46">
        <v>0.24781590231793135</v>
      </c>
      <c r="AJ311" s="46">
        <v>24.805966627629989</v>
      </c>
      <c r="AK311" s="46"/>
      <c r="AL311" s="46"/>
      <c r="AM311" s="46"/>
      <c r="AN311" s="46"/>
    </row>
    <row r="312" spans="1:40" x14ac:dyDescent="0.25">
      <c r="A312" s="45">
        <v>1899</v>
      </c>
      <c r="B312" s="46">
        <v>11.326148756083068</v>
      </c>
      <c r="C312" s="46">
        <v>1.9192779018036397</v>
      </c>
      <c r="D312" s="46">
        <v>1.5490740889452805</v>
      </c>
      <c r="E312" s="46">
        <v>0.3055854466804791</v>
      </c>
      <c r="F312" s="46">
        <v>0.87748344370860942</v>
      </c>
      <c r="G312" s="46">
        <v>0.79887848186105392</v>
      </c>
      <c r="H312" s="46">
        <v>0</v>
      </c>
      <c r="I312" s="46">
        <v>16.776448119082129</v>
      </c>
      <c r="J312" s="46">
        <v>0</v>
      </c>
      <c r="K312" s="46">
        <v>16.776448119082129</v>
      </c>
      <c r="L312" s="46">
        <v>4.0643560380964621</v>
      </c>
      <c r="M312" s="46">
        <v>3.5168425335539033</v>
      </c>
      <c r="N312" s="46">
        <v>2.3946390716579837</v>
      </c>
      <c r="O312" s="46">
        <v>0.60014240667276986</v>
      </c>
      <c r="P312" s="46"/>
      <c r="Q312" s="46"/>
      <c r="R312" s="46"/>
      <c r="S312" s="46">
        <v>0.87748344370860942</v>
      </c>
      <c r="T312" s="46"/>
      <c r="U312" s="46"/>
      <c r="V312" s="46">
        <v>11.453463493689728</v>
      </c>
      <c r="W312" s="46">
        <v>0.1932889136997103</v>
      </c>
      <c r="X312" s="46">
        <v>14.197726656041388</v>
      </c>
      <c r="Y312" s="46">
        <v>8.3766233766233782</v>
      </c>
      <c r="Z312" s="46">
        <v>3.8757956839000158</v>
      </c>
      <c r="AA312" s="46">
        <v>4.3105750338617375</v>
      </c>
      <c r="AB312" s="46">
        <v>1.5814635765489404</v>
      </c>
      <c r="AC312" s="46"/>
      <c r="AD312" s="46"/>
      <c r="AE312" s="46"/>
      <c r="AF312" s="46"/>
      <c r="AG312" s="46"/>
      <c r="AH312" s="46">
        <v>18.144457670934074</v>
      </c>
      <c r="AI312" s="46">
        <v>0.24781590231793135</v>
      </c>
      <c r="AJ312" s="46">
        <v>24.122362765775101</v>
      </c>
      <c r="AK312" s="46"/>
      <c r="AL312" s="46"/>
      <c r="AM312" s="46"/>
      <c r="AN312" s="46"/>
    </row>
    <row r="313" spans="1:40" x14ac:dyDescent="0.25">
      <c r="A313" s="45">
        <v>1900</v>
      </c>
      <c r="B313" s="46">
        <v>13.858417786914647</v>
      </c>
      <c r="C313" s="46">
        <v>2.5777749225061433</v>
      </c>
      <c r="D313" s="46">
        <v>1.5558999726964651</v>
      </c>
      <c r="E313" s="46">
        <v>0.31730990582957241</v>
      </c>
      <c r="F313" s="46">
        <v>0.77814569536423839</v>
      </c>
      <c r="G313" s="46">
        <v>0.95437741416555333</v>
      </c>
      <c r="H313" s="46">
        <v>0</v>
      </c>
      <c r="I313" s="46">
        <v>20.041925697476618</v>
      </c>
      <c r="J313" s="46">
        <v>0</v>
      </c>
      <c r="K313" s="46">
        <v>20.041925697476618</v>
      </c>
      <c r="L313" s="46">
        <v>5.3169137368902879</v>
      </c>
      <c r="M313" s="46">
        <v>5.3118090465712653</v>
      </c>
      <c r="N313" s="46">
        <v>3.4679175348171039</v>
      </c>
      <c r="O313" s="46">
        <v>0.91306233236432555</v>
      </c>
      <c r="P313" s="46"/>
      <c r="Q313" s="46"/>
      <c r="R313" s="46"/>
      <c r="S313" s="46">
        <v>0.77814569536423839</v>
      </c>
      <c r="T313" s="46"/>
      <c r="U313" s="46"/>
      <c r="V313" s="46">
        <v>15.787848346007221</v>
      </c>
      <c r="W313" s="46">
        <v>0.1932889136997103</v>
      </c>
      <c r="X313" s="46">
        <v>19.570635155657648</v>
      </c>
      <c r="Y313" s="46">
        <v>10.61038961038961</v>
      </c>
      <c r="Z313" s="46">
        <v>7.655161706524475</v>
      </c>
      <c r="AA313" s="46">
        <v>7.4284674151047438</v>
      </c>
      <c r="AB313" s="46">
        <v>2.4787326876850351</v>
      </c>
      <c r="AC313" s="46"/>
      <c r="AD313" s="46"/>
      <c r="AE313" s="46"/>
      <c r="AF313" s="46"/>
      <c r="AG313" s="46"/>
      <c r="AH313" s="46">
        <v>28.172751419703864</v>
      </c>
      <c r="AI313" s="46">
        <v>0.24781590231793135</v>
      </c>
      <c r="AJ313" s="46">
        <v>37.454595898159837</v>
      </c>
      <c r="AK313" s="46"/>
      <c r="AL313" s="46"/>
      <c r="AM313" s="46"/>
      <c r="AN313" s="46"/>
    </row>
    <row r="314" spans="1:40" x14ac:dyDescent="0.25">
      <c r="A314" s="45">
        <v>1901</v>
      </c>
      <c r="B314" s="46">
        <v>16.943181879018574</v>
      </c>
      <c r="C314" s="46">
        <v>2.7624753063617238</v>
      </c>
      <c r="D314" s="46">
        <v>1.7683857186451024</v>
      </c>
      <c r="E314" s="46">
        <v>0.31425833427021937</v>
      </c>
      <c r="F314" s="46">
        <v>1.0347682119205297</v>
      </c>
      <c r="G314" s="46">
        <v>1.1411534725108075</v>
      </c>
      <c r="H314" s="46">
        <v>0</v>
      </c>
      <c r="I314" s="46">
        <v>23.964222922726957</v>
      </c>
      <c r="J314" s="46">
        <v>0</v>
      </c>
      <c r="K314" s="46">
        <v>23.964222922726957</v>
      </c>
      <c r="L314" s="46">
        <v>5.1603440245410601</v>
      </c>
      <c r="M314" s="46">
        <v>3.4828469556558472</v>
      </c>
      <c r="N314" s="46">
        <v>2.3405094068320933</v>
      </c>
      <c r="O314" s="46">
        <v>0.67562865050939835</v>
      </c>
      <c r="P314" s="46"/>
      <c r="Q314" s="46"/>
      <c r="R314" s="46"/>
      <c r="S314" s="46">
        <v>1.0347682119205297</v>
      </c>
      <c r="T314" s="46"/>
      <c r="U314" s="46"/>
      <c r="V314" s="46">
        <v>12.694097249458927</v>
      </c>
      <c r="W314" s="46">
        <v>0.1932889136997103</v>
      </c>
      <c r="X314" s="46">
        <v>15.735617701346033</v>
      </c>
      <c r="Y314" s="46">
        <v>9.6610389610389635</v>
      </c>
      <c r="Z314" s="46">
        <v>5.2545706652961366</v>
      </c>
      <c r="AA314" s="46">
        <v>5.0617113427450233</v>
      </c>
      <c r="AB314" s="46">
        <v>1.9540765248488936</v>
      </c>
      <c r="AC314" s="46"/>
      <c r="AD314" s="46"/>
      <c r="AE314" s="46"/>
      <c r="AF314" s="46"/>
      <c r="AG314" s="46"/>
      <c r="AH314" s="46">
        <v>21.931397493929019</v>
      </c>
      <c r="AI314" s="46">
        <v>0.24781590231793135</v>
      </c>
      <c r="AJ314" s="46">
        <v>29.156954476321474</v>
      </c>
      <c r="AK314" s="46"/>
      <c r="AL314" s="46"/>
      <c r="AM314" s="46"/>
      <c r="AN314" s="46"/>
    </row>
    <row r="315" spans="1:40" x14ac:dyDescent="0.25">
      <c r="A315" s="45">
        <v>1902</v>
      </c>
      <c r="B315" s="46">
        <v>15.377779205413594</v>
      </c>
      <c r="C315" s="46">
        <v>2.2967091209867818</v>
      </c>
      <c r="D315" s="46">
        <v>1.6897274464770409</v>
      </c>
      <c r="E315" s="46">
        <v>0.26184625432975178</v>
      </c>
      <c r="F315" s="46">
        <v>0.82781456953642385</v>
      </c>
      <c r="G315" s="46">
        <v>1.0226938298371795</v>
      </c>
      <c r="H315" s="46">
        <v>0</v>
      </c>
      <c r="I315" s="46">
        <v>21.476570426580771</v>
      </c>
      <c r="J315" s="46">
        <v>0</v>
      </c>
      <c r="K315" s="46">
        <v>21.476570426580771</v>
      </c>
      <c r="L315" s="46">
        <v>4.2693493728217398</v>
      </c>
      <c r="M315" s="46">
        <v>3.6375268350920029</v>
      </c>
      <c r="N315" s="46">
        <v>2.378718115405547</v>
      </c>
      <c r="O315" s="46">
        <v>0.60121313353570072</v>
      </c>
      <c r="P315" s="46"/>
      <c r="Q315" s="46"/>
      <c r="R315" s="46"/>
      <c r="S315" s="46">
        <v>0.82781456953642385</v>
      </c>
      <c r="T315" s="46"/>
      <c r="U315" s="46"/>
      <c r="V315" s="46">
        <v>11.714622026391414</v>
      </c>
      <c r="W315" s="46">
        <v>0.1932889136997103</v>
      </c>
      <c r="X315" s="46">
        <v>14.521459076652343</v>
      </c>
      <c r="Y315" s="46">
        <v>8.7675324675324688</v>
      </c>
      <c r="Z315" s="46">
        <v>4.1329414473015005</v>
      </c>
      <c r="AA315" s="46">
        <v>4.175235158387272</v>
      </c>
      <c r="AB315" s="46">
        <v>1.6237572876347111</v>
      </c>
      <c r="AC315" s="46"/>
      <c r="AD315" s="46"/>
      <c r="AE315" s="46"/>
      <c r="AF315" s="46"/>
      <c r="AG315" s="46"/>
      <c r="AH315" s="46">
        <v>18.699466360855951</v>
      </c>
      <c r="AI315" s="46">
        <v>0.24781590231793135</v>
      </c>
      <c r="AJ315" s="46">
        <v>24.86022559966403</v>
      </c>
      <c r="AK315" s="46"/>
      <c r="AL315" s="46"/>
      <c r="AM315" s="46"/>
      <c r="AN315" s="46"/>
    </row>
    <row r="316" spans="1:40" x14ac:dyDescent="0.25">
      <c r="A316" s="45">
        <v>1903</v>
      </c>
      <c r="B316" s="46">
        <v>14.180706572656851</v>
      </c>
      <c r="C316" s="46">
        <v>2.1842828003790373</v>
      </c>
      <c r="D316" s="46">
        <v>1.6060902943963513</v>
      </c>
      <c r="E316" s="46">
        <v>0.30114193019931584</v>
      </c>
      <c r="F316" s="46">
        <v>0.87748344370860942</v>
      </c>
      <c r="G316" s="46">
        <v>0.9574852520670083</v>
      </c>
      <c r="H316" s="46">
        <v>0</v>
      </c>
      <c r="I316" s="46">
        <v>20.107190293407175</v>
      </c>
      <c r="J316" s="46">
        <v>0</v>
      </c>
      <c r="K316" s="46">
        <v>20.107190293407175</v>
      </c>
      <c r="L316" s="46">
        <v>4.0030194497534648</v>
      </c>
      <c r="M316" s="46">
        <v>2.9151208047583106</v>
      </c>
      <c r="N316" s="46">
        <v>2.033449692833075</v>
      </c>
      <c r="O316" s="46">
        <v>0.57551568882535908</v>
      </c>
      <c r="P316" s="46"/>
      <c r="Q316" s="46"/>
      <c r="R316" s="46"/>
      <c r="S316" s="46">
        <v>0.87748344370860942</v>
      </c>
      <c r="T316" s="46"/>
      <c r="U316" s="46"/>
      <c r="V316" s="46">
        <v>10.404589079878818</v>
      </c>
      <c r="W316" s="46">
        <v>0.1932889136997103</v>
      </c>
      <c r="X316" s="46">
        <v>12.897540713858268</v>
      </c>
      <c r="Y316" s="46">
        <v>7.92987012987013</v>
      </c>
      <c r="Z316" s="46">
        <v>2.3566055816991365</v>
      </c>
      <c r="AA316" s="46">
        <v>2.8692053600586762</v>
      </c>
      <c r="AB316" s="46">
        <v>1.4588653507433522</v>
      </c>
      <c r="AC316" s="46"/>
      <c r="AD316" s="46"/>
      <c r="AE316" s="46"/>
      <c r="AF316" s="46"/>
      <c r="AG316" s="46"/>
      <c r="AH316" s="46">
        <v>14.614546422371294</v>
      </c>
      <c r="AI316" s="46">
        <v>0.24781590231793135</v>
      </c>
      <c r="AJ316" s="46">
        <v>19.429480718094808</v>
      </c>
      <c r="AK316" s="46"/>
      <c r="AL316" s="46"/>
      <c r="AM316" s="46"/>
      <c r="AN316" s="46"/>
    </row>
    <row r="317" spans="1:40" x14ac:dyDescent="0.25">
      <c r="A317" s="45">
        <v>1904</v>
      </c>
      <c r="B317" s="46">
        <v>13.444046490960387</v>
      </c>
      <c r="C317" s="46">
        <v>2.1361000915471471</v>
      </c>
      <c r="D317" s="46">
        <v>1.6955896760515876</v>
      </c>
      <c r="E317" s="46">
        <v>0.32914143766495885</v>
      </c>
      <c r="F317" s="46">
        <v>0.97682119205298013</v>
      </c>
      <c r="G317" s="46">
        <v>0.92908494441385303</v>
      </c>
      <c r="H317" s="46">
        <v>0</v>
      </c>
      <c r="I317" s="46">
        <v>19.510783832690912</v>
      </c>
      <c r="J317" s="46">
        <v>0</v>
      </c>
      <c r="K317" s="46">
        <v>19.510783832690912</v>
      </c>
      <c r="L317" s="46">
        <v>3.8093249602492651</v>
      </c>
      <c r="M317" s="46">
        <v>2.7043482217903625</v>
      </c>
      <c r="N317" s="46">
        <v>1.9159840624250748</v>
      </c>
      <c r="O317" s="46">
        <v>0.48958985807515432</v>
      </c>
      <c r="P317" s="46"/>
      <c r="Q317" s="46"/>
      <c r="R317" s="46"/>
      <c r="S317" s="46">
        <v>0.97682119205298013</v>
      </c>
      <c r="T317" s="46"/>
      <c r="U317" s="46"/>
      <c r="V317" s="46">
        <v>9.8960682945928387</v>
      </c>
      <c r="W317" s="46">
        <v>0.1932889136997103</v>
      </c>
      <c r="X317" s="46">
        <v>12.267177757501564</v>
      </c>
      <c r="Y317" s="46">
        <v>7.7623376623376625</v>
      </c>
      <c r="Z317" s="46">
        <v>2.7220232454801945</v>
      </c>
      <c r="AA317" s="46">
        <v>3.2650744958214886</v>
      </c>
      <c r="AB317" s="46">
        <v>1.2099213551119179</v>
      </c>
      <c r="AC317" s="46"/>
      <c r="AD317" s="46"/>
      <c r="AE317" s="46"/>
      <c r="AF317" s="46"/>
      <c r="AG317" s="46"/>
      <c r="AH317" s="46">
        <v>14.959356758751264</v>
      </c>
      <c r="AI317" s="46">
        <v>0.24781590231793135</v>
      </c>
      <c r="AJ317" s="46">
        <v>19.887892877355469</v>
      </c>
      <c r="AK317" s="46"/>
      <c r="AL317" s="46"/>
      <c r="AM317" s="46"/>
      <c r="AN317" s="46"/>
    </row>
    <row r="318" spans="1:40" x14ac:dyDescent="0.25">
      <c r="A318" s="45">
        <v>1905</v>
      </c>
      <c r="B318" s="46">
        <v>14.779242889035222</v>
      </c>
      <c r="C318" s="46">
        <v>2.3529222812906547</v>
      </c>
      <c r="D318" s="46">
        <v>1.7938824020686446</v>
      </c>
      <c r="E318" s="46">
        <v>0.32608986610560581</v>
      </c>
      <c r="F318" s="46">
        <v>1.0347682119205297</v>
      </c>
      <c r="G318" s="46">
        <v>1.0143452825210326</v>
      </c>
      <c r="H318" s="46">
        <v>0</v>
      </c>
      <c r="I318" s="46">
        <v>21.301250932941684</v>
      </c>
      <c r="J318" s="46">
        <v>0</v>
      </c>
      <c r="K318" s="46">
        <v>21.301250932941684</v>
      </c>
      <c r="L318" s="46">
        <v>5.0279861233798568</v>
      </c>
      <c r="M318" s="46">
        <v>3.9570852673337296</v>
      </c>
      <c r="N318" s="46">
        <v>2.665999115466593</v>
      </c>
      <c r="O318" s="46">
        <v>0.62664289653030969</v>
      </c>
      <c r="P318" s="46"/>
      <c r="Q318" s="46"/>
      <c r="R318" s="46"/>
      <c r="S318" s="46">
        <v>1.0347682119205297</v>
      </c>
      <c r="T318" s="46"/>
      <c r="U318" s="46"/>
      <c r="V318" s="46">
        <v>13.312481614631018</v>
      </c>
      <c r="W318" s="46">
        <v>0.1932889136997103</v>
      </c>
      <c r="X318" s="46">
        <v>16.502167678994294</v>
      </c>
      <c r="Y318" s="46">
        <v>7.7399999999999993</v>
      </c>
      <c r="Z318" s="46">
        <v>3.809817494606214</v>
      </c>
      <c r="AA318" s="46">
        <v>4.4611406453270801</v>
      </c>
      <c r="AB318" s="46">
        <v>1.4481580821140434</v>
      </c>
      <c r="AC318" s="46"/>
      <c r="AD318" s="46"/>
      <c r="AE318" s="46"/>
      <c r="AF318" s="46"/>
      <c r="AG318" s="46"/>
      <c r="AH318" s="46">
        <v>17.459116222047339</v>
      </c>
      <c r="AI318" s="46">
        <v>0.24781590231793135</v>
      </c>
      <c r="AJ318" s="46">
        <v>23.211227511787833</v>
      </c>
      <c r="AK318" s="46"/>
      <c r="AL318" s="46"/>
      <c r="AM318" s="46"/>
      <c r="AN318" s="46"/>
    </row>
    <row r="319" spans="1:40" x14ac:dyDescent="0.25">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row>
    <row r="320" spans="1:40" x14ac:dyDescent="0.25">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row>
    <row r="321" spans="2:40" x14ac:dyDescent="0.25">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row>
    <row r="322" spans="2:40" x14ac:dyDescent="0.2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row>
    <row r="323" spans="2:40" x14ac:dyDescent="0.2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row>
    <row r="324" spans="2:40" x14ac:dyDescent="0.2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6F3B4-51E4-4BAE-A757-4065649BBA18}">
  <dimension ref="A1:AA41"/>
  <sheetViews>
    <sheetView zoomScaleNormal="100" workbookViewId="0">
      <selection activeCell="M2" sqref="M2"/>
    </sheetView>
  </sheetViews>
  <sheetFormatPr defaultColWidth="8.85546875" defaultRowHeight="15.75" x14ac:dyDescent="0.25"/>
  <cols>
    <col min="1" max="2" width="8.85546875" style="45"/>
    <col min="3" max="3" width="11.28515625" style="45" customWidth="1"/>
    <col min="4" max="4" width="8.85546875" style="45"/>
    <col min="5" max="6" width="9.140625" style="45"/>
    <col min="7" max="7" width="11.140625" style="45" customWidth="1"/>
    <col min="8" max="8" width="9.85546875" style="45" customWidth="1"/>
    <col min="9" max="9" width="9.140625" style="45"/>
    <col min="10" max="16384" width="8.85546875" style="45"/>
  </cols>
  <sheetData>
    <row r="1" spans="1:27" ht="21" x14ac:dyDescent="0.35">
      <c r="B1" s="33" t="s">
        <v>317</v>
      </c>
    </row>
    <row r="3" spans="1:27" x14ac:dyDescent="0.25">
      <c r="B3" s="55" t="s">
        <v>321</v>
      </c>
      <c r="F3" s="55" t="s">
        <v>322</v>
      </c>
      <c r="J3" s="55" t="s">
        <v>323</v>
      </c>
      <c r="R3" s="51" t="s">
        <v>324</v>
      </c>
    </row>
    <row r="4" spans="1:27" s="47" customFormat="1" x14ac:dyDescent="0.25">
      <c r="B4" s="47" t="s">
        <v>159</v>
      </c>
      <c r="C4" s="47" t="s">
        <v>5</v>
      </c>
      <c r="D4" s="47" t="s">
        <v>174</v>
      </c>
      <c r="F4" s="47" t="s">
        <v>159</v>
      </c>
      <c r="G4" s="47" t="s">
        <v>5</v>
      </c>
      <c r="H4" s="47" t="s">
        <v>174</v>
      </c>
      <c r="J4" s="47" t="s">
        <v>144</v>
      </c>
      <c r="K4" s="47" t="s">
        <v>175</v>
      </c>
      <c r="L4" s="47" t="s">
        <v>176</v>
      </c>
      <c r="M4" s="47" t="s">
        <v>177</v>
      </c>
      <c r="N4" s="47" t="s">
        <v>178</v>
      </c>
      <c r="O4" s="47" t="s">
        <v>160</v>
      </c>
      <c r="P4" s="47" t="s">
        <v>172</v>
      </c>
      <c r="R4" s="47" t="s">
        <v>144</v>
      </c>
      <c r="S4" s="47" t="s">
        <v>175</v>
      </c>
      <c r="T4" s="47" t="s">
        <v>176</v>
      </c>
      <c r="U4" s="47" t="s">
        <v>177</v>
      </c>
      <c r="V4" s="47" t="s">
        <v>178</v>
      </c>
      <c r="W4" s="47" t="s">
        <v>160</v>
      </c>
      <c r="X4" s="50" t="s">
        <v>179</v>
      </c>
    </row>
    <row r="5" spans="1:27" s="47" customFormat="1" x14ac:dyDescent="0.25">
      <c r="A5" s="54" t="s">
        <v>260</v>
      </c>
      <c r="B5" s="50" t="s">
        <v>149</v>
      </c>
      <c r="C5" s="50" t="s">
        <v>149</v>
      </c>
      <c r="D5" s="50" t="s">
        <v>149</v>
      </c>
      <c r="E5" s="50"/>
      <c r="F5" s="50" t="s">
        <v>149</v>
      </c>
      <c r="G5" s="50" t="s">
        <v>149</v>
      </c>
      <c r="H5" s="50" t="s">
        <v>149</v>
      </c>
      <c r="J5" s="47" t="s">
        <v>180</v>
      </c>
      <c r="K5" s="47" t="s">
        <v>180</v>
      </c>
      <c r="L5" s="47" t="s">
        <v>180</v>
      </c>
      <c r="M5" s="47" t="s">
        <v>180</v>
      </c>
      <c r="N5" s="47" t="s">
        <v>180</v>
      </c>
      <c r="O5" s="47" t="s">
        <v>180</v>
      </c>
      <c r="P5" s="47" t="s">
        <v>180</v>
      </c>
      <c r="R5" s="50" t="s">
        <v>181</v>
      </c>
      <c r="S5" s="50" t="s">
        <v>181</v>
      </c>
      <c r="T5" s="50" t="s">
        <v>181</v>
      </c>
      <c r="U5" s="50" t="s">
        <v>181</v>
      </c>
      <c r="V5" s="50" t="s">
        <v>181</v>
      </c>
      <c r="W5" s="50" t="s">
        <v>181</v>
      </c>
      <c r="X5" s="52" t="s">
        <v>229</v>
      </c>
    </row>
    <row r="6" spans="1:27" x14ac:dyDescent="0.25">
      <c r="A6" s="45">
        <v>1590</v>
      </c>
      <c r="B6" s="46"/>
      <c r="C6" s="46">
        <f>AVERAGE('India #1'!X8)</f>
        <v>3.281805397152171</v>
      </c>
      <c r="D6" s="46"/>
      <c r="E6" s="46"/>
      <c r="F6" s="46"/>
      <c r="G6" s="46">
        <f>C6/365</f>
        <v>8.9912476634306047E-3</v>
      </c>
      <c r="H6" s="46"/>
      <c r="I6" s="46"/>
      <c r="J6" s="46"/>
      <c r="K6" s="46">
        <v>6.2194899999999997E-2</v>
      </c>
      <c r="L6" s="46"/>
      <c r="M6" s="46"/>
      <c r="N6" s="46"/>
      <c r="O6" s="46"/>
      <c r="P6" s="46">
        <v>6.0856199999999999E-2</v>
      </c>
      <c r="Q6" s="46"/>
      <c r="R6" s="46"/>
      <c r="S6" s="46">
        <f>K6/G6/1.05</f>
        <v>6.5878774907016284</v>
      </c>
      <c r="T6" s="46"/>
      <c r="U6" s="46"/>
      <c r="V6" s="46"/>
      <c r="W6" s="46"/>
      <c r="X6" s="46">
        <f>AVERAGE(R6:W6)</f>
        <v>6.5878774907016284</v>
      </c>
      <c r="Y6" s="46"/>
      <c r="Z6" s="46"/>
      <c r="AA6" s="46"/>
    </row>
    <row r="7" spans="1:27" x14ac:dyDescent="0.25">
      <c r="A7" s="45">
        <v>1600</v>
      </c>
      <c r="B7" s="46"/>
      <c r="C7" s="49"/>
      <c r="D7" s="46"/>
      <c r="E7" s="46"/>
      <c r="F7" s="46"/>
      <c r="G7" s="46"/>
      <c r="H7" s="46"/>
      <c r="I7" s="46"/>
      <c r="J7" s="46"/>
      <c r="K7" s="46"/>
      <c r="L7" s="46"/>
      <c r="M7" s="46"/>
      <c r="N7" s="46"/>
      <c r="O7" s="46"/>
      <c r="P7" s="46"/>
      <c r="Q7" s="46"/>
      <c r="R7" s="46"/>
      <c r="S7" s="46"/>
      <c r="T7" s="46"/>
      <c r="U7" s="46"/>
      <c r="V7" s="46"/>
      <c r="W7" s="46"/>
      <c r="X7" s="46"/>
      <c r="Y7" s="46"/>
      <c r="Z7" s="46"/>
      <c r="AA7" s="46"/>
    </row>
    <row r="8" spans="1:27" x14ac:dyDescent="0.25">
      <c r="A8" s="45">
        <v>1610</v>
      </c>
      <c r="B8" s="46"/>
      <c r="C8" s="49"/>
      <c r="D8" s="46">
        <f>AVERAGE('India #1'!AJ23:AJ32)</f>
        <v>21.79667228449221</v>
      </c>
      <c r="E8" s="46"/>
      <c r="F8" s="46"/>
      <c r="G8" s="46"/>
      <c r="H8" s="46">
        <f t="shared" ref="H8:H13" si="0">D8/365</f>
        <v>5.9716910368471807E-2</v>
      </c>
      <c r="I8" s="46"/>
      <c r="J8" s="46"/>
      <c r="K8" s="46">
        <v>9.1850500000000002E-2</v>
      </c>
      <c r="L8" s="46"/>
      <c r="M8" s="46"/>
      <c r="N8" s="46"/>
      <c r="O8" s="46">
        <v>9.0260499999999994E-2</v>
      </c>
      <c r="P8" s="46">
        <v>8.9996000000000007E-2</v>
      </c>
      <c r="Q8" s="46"/>
      <c r="R8" s="46"/>
      <c r="S8" s="46"/>
      <c r="T8" s="46"/>
      <c r="U8" s="46"/>
      <c r="V8" s="46"/>
      <c r="W8" s="46">
        <f>O8/H8/1.05</f>
        <v>1.4394981324714635</v>
      </c>
      <c r="X8" s="46">
        <f t="shared" ref="X8:X34" si="1">AVERAGE(R8:W8)</f>
        <v>1.4394981324714635</v>
      </c>
      <c r="Y8" s="46"/>
      <c r="Z8" s="46"/>
      <c r="AA8" s="46"/>
    </row>
    <row r="9" spans="1:27" x14ac:dyDescent="0.25">
      <c r="A9" s="45">
        <v>1620</v>
      </c>
      <c r="B9" s="46"/>
      <c r="C9" s="49"/>
      <c r="D9" s="46">
        <f>AVERAGE('India #1'!AJ33:AJ42)</f>
        <v>11.316156008175902</v>
      </c>
      <c r="E9" s="46"/>
      <c r="F9" s="46"/>
      <c r="G9" s="46"/>
      <c r="H9" s="46">
        <f t="shared" si="0"/>
        <v>3.1003167145687401E-2</v>
      </c>
      <c r="I9" s="46"/>
      <c r="J9" s="46"/>
      <c r="K9" s="46">
        <v>0.120849</v>
      </c>
      <c r="L9" s="46"/>
      <c r="M9" s="46"/>
      <c r="N9" s="46"/>
      <c r="O9" s="46">
        <v>9.9393400000000007E-2</v>
      </c>
      <c r="P9" s="46">
        <v>0.116216</v>
      </c>
      <c r="Q9" s="46"/>
      <c r="R9" s="46"/>
      <c r="S9" s="46"/>
      <c r="T9" s="46"/>
      <c r="U9" s="46"/>
      <c r="V9" s="46"/>
      <c r="W9" s="46">
        <f>O9/H9/1.05</f>
        <v>3.0532487377035089</v>
      </c>
      <c r="X9" s="46">
        <f t="shared" si="1"/>
        <v>3.0532487377035089</v>
      </c>
      <c r="Y9" s="46"/>
      <c r="Z9" s="46"/>
      <c r="AA9" s="46"/>
    </row>
    <row r="10" spans="1:27" x14ac:dyDescent="0.25">
      <c r="A10" s="45">
        <v>1630</v>
      </c>
      <c r="B10" s="46"/>
      <c r="C10" s="46">
        <f>AVERAGE('India #1'!X50:X51)</f>
        <v>10.799396559422226</v>
      </c>
      <c r="D10" s="46">
        <f>AVERAGE('India #1'!AJ43:AJ52)</f>
        <v>26.549223089251115</v>
      </c>
      <c r="E10" s="46"/>
      <c r="F10" s="46"/>
      <c r="G10" s="46">
        <f>C10/365</f>
        <v>2.9587387834033495E-2</v>
      </c>
      <c r="H10" s="46">
        <f t="shared" si="0"/>
        <v>7.273759750479758E-2</v>
      </c>
      <c r="I10" s="46"/>
      <c r="J10" s="46"/>
      <c r="K10" s="46">
        <v>0.1231063</v>
      </c>
      <c r="L10" s="46"/>
      <c r="M10" s="46"/>
      <c r="N10" s="46"/>
      <c r="O10" s="46">
        <v>0.1132042</v>
      </c>
      <c r="P10" s="46">
        <v>0.1218071</v>
      </c>
      <c r="Q10" s="46"/>
      <c r="R10" s="46"/>
      <c r="S10" s="46">
        <f>K10/G10/1.05</f>
        <v>3.9626375905761044</v>
      </c>
      <c r="T10" s="46"/>
      <c r="U10" s="46"/>
      <c r="V10" s="46"/>
      <c r="W10" s="46">
        <f>O10/H10/1.05</f>
        <v>1.4822255272098135</v>
      </c>
      <c r="X10" s="46">
        <f t="shared" si="1"/>
        <v>2.7224315588929588</v>
      </c>
      <c r="Y10" s="46"/>
      <c r="Z10" s="46"/>
      <c r="AA10" s="46"/>
    </row>
    <row r="11" spans="1:27" x14ac:dyDescent="0.25">
      <c r="A11" s="45">
        <v>1640</v>
      </c>
      <c r="B11" s="46"/>
      <c r="C11" s="49"/>
      <c r="D11" s="46">
        <f>AVERAGE('India #1'!AJ53:AJ62)</f>
        <v>8.24869898293041</v>
      </c>
      <c r="E11" s="46"/>
      <c r="F11" s="46"/>
      <c r="G11" s="46"/>
      <c r="H11" s="46">
        <f t="shared" si="0"/>
        <v>2.2599175295699752E-2</v>
      </c>
      <c r="I11" s="46"/>
      <c r="J11" s="46"/>
      <c r="K11" s="46"/>
      <c r="L11" s="46"/>
      <c r="M11" s="46"/>
      <c r="N11" s="46"/>
      <c r="O11" s="46">
        <v>0.11966599999999999</v>
      </c>
      <c r="P11" s="46">
        <v>0.11837010000000001</v>
      </c>
      <c r="Q11" s="46"/>
      <c r="R11" s="46"/>
      <c r="S11" s="46"/>
      <c r="T11" s="46"/>
      <c r="U11" s="46"/>
      <c r="V11" s="46"/>
      <c r="W11" s="46">
        <f>O11/H11/1.05</f>
        <v>5.0429990279028098</v>
      </c>
      <c r="X11" s="46">
        <f t="shared" si="1"/>
        <v>5.0429990279028098</v>
      </c>
      <c r="Y11" s="46"/>
      <c r="Z11" s="46"/>
      <c r="AA11" s="46"/>
    </row>
    <row r="12" spans="1:27" x14ac:dyDescent="0.25">
      <c r="A12" s="48">
        <v>1650</v>
      </c>
      <c r="B12" s="46">
        <f>AVERAGE('India #1'!K63:K72)</f>
        <v>3.9188597169017183</v>
      </c>
      <c r="C12" s="49"/>
      <c r="D12" s="46">
        <f>AVERAGE('India #1'!AJ63:AJ72)</f>
        <v>4.8136812894652197</v>
      </c>
      <c r="E12" s="46"/>
      <c r="F12" s="46">
        <f t="shared" ref="F12:F34" si="2">B12/365</f>
        <v>1.0736601964114297E-2</v>
      </c>
      <c r="G12" s="46"/>
      <c r="H12" s="46">
        <f t="shared" si="0"/>
        <v>1.3188167916343068E-2</v>
      </c>
      <c r="I12" s="46"/>
      <c r="J12" s="46"/>
      <c r="K12" s="46">
        <v>0.1333761</v>
      </c>
      <c r="L12" s="46"/>
      <c r="M12" s="46"/>
      <c r="N12" s="46"/>
      <c r="O12" s="46">
        <v>0.13252459999999999</v>
      </c>
      <c r="P12" s="46">
        <v>0.13149820000000001</v>
      </c>
      <c r="Q12" s="46"/>
      <c r="R12" s="46"/>
      <c r="S12" s="46"/>
      <c r="T12" s="46"/>
      <c r="U12" s="46"/>
      <c r="V12" s="46"/>
      <c r="W12" s="46">
        <f>O12/H12/1.05</f>
        <v>9.5702379255800718</v>
      </c>
      <c r="X12" s="46">
        <f t="shared" si="1"/>
        <v>9.5702379255800718</v>
      </c>
      <c r="Y12" s="46"/>
      <c r="Z12" s="46"/>
      <c r="AA12" s="46"/>
    </row>
    <row r="13" spans="1:27" x14ac:dyDescent="0.25">
      <c r="A13" s="45">
        <v>1660</v>
      </c>
      <c r="B13" s="46">
        <f>AVERAGE('India #1'!K73:K82)</f>
        <v>4.0066620336646412</v>
      </c>
      <c r="C13" s="46">
        <f>AVERAGE('India #1'!X73:X82)</f>
        <v>6.0002492529550464</v>
      </c>
      <c r="D13" s="46">
        <f>AVERAGE('India #1'!AJ73:AJ82)</f>
        <v>7.1644570666060297</v>
      </c>
      <c r="E13" s="46"/>
      <c r="F13" s="46">
        <f t="shared" si="2"/>
        <v>1.0977156256615455E-2</v>
      </c>
      <c r="G13" s="46">
        <f t="shared" ref="G13:G34" si="3">C13/365</f>
        <v>1.6439039049191907E-2</v>
      </c>
      <c r="H13" s="46">
        <f t="shared" si="0"/>
        <v>1.9628649497550766E-2</v>
      </c>
      <c r="I13" s="46"/>
      <c r="J13" s="46"/>
      <c r="K13" s="46"/>
      <c r="L13" s="46"/>
      <c r="M13" s="46"/>
      <c r="N13" s="46"/>
      <c r="O13" s="46"/>
      <c r="P13" s="46"/>
      <c r="Q13" s="46"/>
      <c r="R13" s="46"/>
      <c r="S13" s="46"/>
      <c r="T13" s="46"/>
      <c r="U13" s="46"/>
      <c r="V13" s="46"/>
      <c r="W13" s="46"/>
      <c r="X13" s="46"/>
      <c r="Y13" s="46"/>
      <c r="Z13" s="46"/>
      <c r="AA13" s="46"/>
    </row>
    <row r="14" spans="1:27" x14ac:dyDescent="0.25">
      <c r="A14" s="45">
        <v>1670</v>
      </c>
      <c r="B14" s="46">
        <f>AVERAGE('India #1'!K83:K92)</f>
        <v>4.1864995869661632</v>
      </c>
      <c r="C14" s="46">
        <f>AVERAGE('India #1'!X83:X92)</f>
        <v>6.0944541141339998</v>
      </c>
      <c r="D14" s="49"/>
      <c r="E14" s="49"/>
      <c r="F14" s="46">
        <f t="shared" si="2"/>
        <v>1.1469861882099077E-2</v>
      </c>
      <c r="G14" s="46">
        <f t="shared" si="3"/>
        <v>1.6697134559271232E-2</v>
      </c>
      <c r="H14" s="46"/>
      <c r="I14" s="46"/>
      <c r="J14" s="46"/>
      <c r="K14" s="46"/>
      <c r="L14" s="46"/>
      <c r="M14" s="46"/>
      <c r="N14" s="46"/>
      <c r="O14" s="46"/>
      <c r="P14" s="46"/>
      <c r="Q14" s="46"/>
      <c r="R14" s="46"/>
      <c r="S14" s="46"/>
      <c r="T14" s="46"/>
      <c r="U14" s="46"/>
      <c r="V14" s="46"/>
      <c r="W14" s="46"/>
      <c r="X14" s="46"/>
      <c r="Y14" s="46"/>
      <c r="Z14" s="46"/>
      <c r="AA14" s="46"/>
    </row>
    <row r="15" spans="1:27" x14ac:dyDescent="0.25">
      <c r="A15" s="45">
        <v>1680</v>
      </c>
      <c r="B15" s="46">
        <f>AVERAGE('India #1'!K93:K102)</f>
        <v>3.9772032338292211</v>
      </c>
      <c r="C15" s="46">
        <f>AVERAGE('India #1'!X93:X102)</f>
        <v>6.5150119809133287</v>
      </c>
      <c r="D15" s="49"/>
      <c r="E15" s="49"/>
      <c r="F15" s="46">
        <f t="shared" si="2"/>
        <v>1.0896447215970469E-2</v>
      </c>
      <c r="G15" s="46">
        <f t="shared" si="3"/>
        <v>1.7849347892913228E-2</v>
      </c>
      <c r="H15" s="46"/>
      <c r="I15" s="46"/>
      <c r="J15" s="46"/>
      <c r="K15" s="46"/>
      <c r="L15" s="46"/>
      <c r="M15" s="46"/>
      <c r="N15" s="46"/>
      <c r="O15" s="46">
        <v>0.13980210000000001</v>
      </c>
      <c r="P15" s="46">
        <v>0.13850609999999999</v>
      </c>
      <c r="Q15" s="46"/>
      <c r="R15" s="46"/>
      <c r="S15" s="46"/>
      <c r="T15" s="46"/>
      <c r="U15" s="46"/>
      <c r="V15" s="46"/>
      <c r="W15" s="46"/>
      <c r="X15" s="46"/>
      <c r="Y15" s="46"/>
      <c r="Z15" s="46"/>
      <c r="AA15" s="46"/>
    </row>
    <row r="16" spans="1:27" x14ac:dyDescent="0.25">
      <c r="A16" s="45">
        <v>1690</v>
      </c>
      <c r="B16" s="46">
        <f>AVERAGE('India #1'!K103:K112)</f>
        <v>5.0137301854048628</v>
      </c>
      <c r="C16" s="46">
        <f>AVERAGE('India #1'!X103:X112)</f>
        <v>8.4959734524213335</v>
      </c>
      <c r="D16" s="49"/>
      <c r="E16" s="49"/>
      <c r="F16" s="46">
        <f t="shared" si="2"/>
        <v>1.3736247083300995E-2</v>
      </c>
      <c r="G16" s="46">
        <f t="shared" si="3"/>
        <v>2.3276639595674886E-2</v>
      </c>
      <c r="H16" s="46"/>
      <c r="I16" s="46"/>
      <c r="J16" s="46">
        <v>5.9837300000000003E-2</v>
      </c>
      <c r="K16" s="46">
        <v>0.12991330000000001</v>
      </c>
      <c r="L16" s="46"/>
      <c r="M16" s="46"/>
      <c r="N16" s="46"/>
      <c r="O16" s="46"/>
      <c r="P16" s="46">
        <v>6.9119600000000003E-2</v>
      </c>
      <c r="Q16" s="46"/>
      <c r="R16" s="46">
        <f>J16/F16/1.05</f>
        <v>4.1487244963134318</v>
      </c>
      <c r="S16" s="46">
        <f>K16/G16/1.05</f>
        <v>5.3154989092129314</v>
      </c>
      <c r="T16" s="46"/>
      <c r="U16" s="46"/>
      <c r="V16" s="46"/>
      <c r="W16" s="46"/>
      <c r="X16" s="46">
        <f t="shared" si="1"/>
        <v>4.7321117027631816</v>
      </c>
      <c r="Y16" s="46"/>
      <c r="Z16" s="46"/>
      <c r="AA16" s="46"/>
    </row>
    <row r="17" spans="1:27" x14ac:dyDescent="0.25">
      <c r="A17" s="45">
        <v>1700</v>
      </c>
      <c r="B17" s="46">
        <f>AVERAGE('India #1'!K113:K122)</f>
        <v>5.0031332003517601</v>
      </c>
      <c r="C17" s="46">
        <f>AVERAGE('India #1'!X113:X122)</f>
        <v>6.2395809397404811</v>
      </c>
      <c r="D17" s="49"/>
      <c r="E17" s="49"/>
      <c r="F17" s="46">
        <f t="shared" si="2"/>
        <v>1.370721424753907E-2</v>
      </c>
      <c r="G17" s="46">
        <f t="shared" si="3"/>
        <v>1.7094742300658852E-2</v>
      </c>
      <c r="H17" s="46"/>
      <c r="I17" s="46"/>
      <c r="J17" s="46">
        <v>6.0891800000000003E-2</v>
      </c>
      <c r="K17" s="46"/>
      <c r="L17" s="46"/>
      <c r="M17" s="46"/>
      <c r="N17" s="46"/>
      <c r="O17" s="46">
        <v>0.13333329999999999</v>
      </c>
      <c r="P17" s="46">
        <v>6.7554900000000001E-2</v>
      </c>
      <c r="Q17" s="46"/>
      <c r="R17" s="46">
        <f t="shared" ref="R17:R34" si="4">J17/F17/1.05</f>
        <v>4.2307787292813437</v>
      </c>
      <c r="S17" s="46"/>
      <c r="T17" s="46"/>
      <c r="U17" s="46"/>
      <c r="V17" s="46"/>
      <c r="W17" s="46"/>
      <c r="X17" s="46">
        <f t="shared" si="1"/>
        <v>4.2307787292813437</v>
      </c>
      <c r="Y17" s="46"/>
      <c r="Z17" s="46"/>
      <c r="AA17" s="46"/>
    </row>
    <row r="18" spans="1:27" x14ac:dyDescent="0.25">
      <c r="A18" s="45">
        <v>1710</v>
      </c>
      <c r="B18" s="46">
        <f>AVERAGE('India #1'!K123:K132)</f>
        <v>5.4665915436893489</v>
      </c>
      <c r="C18" s="46">
        <f>AVERAGE('India #1'!X123:X132)</f>
        <v>13.145880598666775</v>
      </c>
      <c r="D18" s="49"/>
      <c r="E18" s="49"/>
      <c r="F18" s="46">
        <f t="shared" si="2"/>
        <v>1.4976963133395476E-2</v>
      </c>
      <c r="G18" s="46">
        <f t="shared" si="3"/>
        <v>3.6016111229224039E-2</v>
      </c>
      <c r="H18" s="46"/>
      <c r="I18" s="46"/>
      <c r="J18" s="46">
        <v>5.5959399999999999E-2</v>
      </c>
      <c r="K18" s="46">
        <v>0.20679210000000001</v>
      </c>
      <c r="L18" s="46"/>
      <c r="M18" s="46"/>
      <c r="N18" s="46"/>
      <c r="O18" s="46"/>
      <c r="P18" s="46">
        <v>0.20182649999999999</v>
      </c>
      <c r="Q18" s="46"/>
      <c r="R18" s="46">
        <f t="shared" si="4"/>
        <v>3.5584428025886483</v>
      </c>
      <c r="S18" s="46">
        <f>K18/G18/1.05</f>
        <v>5.4682432506220433</v>
      </c>
      <c r="T18" s="46"/>
      <c r="U18" s="46"/>
      <c r="V18" s="46"/>
      <c r="W18" s="46"/>
      <c r="X18" s="46">
        <f t="shared" si="1"/>
        <v>4.5133430266053463</v>
      </c>
      <c r="Y18" s="46"/>
      <c r="Z18" s="46"/>
      <c r="AA18" s="46"/>
    </row>
    <row r="19" spans="1:27" x14ac:dyDescent="0.25">
      <c r="A19" s="45">
        <v>1720</v>
      </c>
      <c r="B19" s="46">
        <f>AVERAGE('India #1'!K133:K142)</f>
        <v>5.6724054849807057</v>
      </c>
      <c r="C19" s="46">
        <f>AVERAGE('India #1'!X133:X142)</f>
        <v>9.9303693225160536</v>
      </c>
      <c r="D19" s="49"/>
      <c r="E19" s="49"/>
      <c r="F19" s="46">
        <f t="shared" si="2"/>
        <v>1.5540836945152618E-2</v>
      </c>
      <c r="G19" s="46">
        <f t="shared" si="3"/>
        <v>2.7206491294564532E-2</v>
      </c>
      <c r="H19" s="46"/>
      <c r="I19" s="46"/>
      <c r="J19" s="46">
        <v>9.1069700000000003E-2</v>
      </c>
      <c r="K19" s="46"/>
      <c r="L19" s="46"/>
      <c r="M19" s="46">
        <v>0.1066651</v>
      </c>
      <c r="N19" s="46"/>
      <c r="O19" s="46">
        <v>0.1706944</v>
      </c>
      <c r="P19" s="46">
        <v>0.1080941</v>
      </c>
      <c r="Q19" s="46"/>
      <c r="R19" s="46">
        <f t="shared" si="4"/>
        <v>5.5809766182574059</v>
      </c>
      <c r="S19" s="46"/>
      <c r="T19" s="46"/>
      <c r="U19" s="46">
        <f t="shared" ref="U19:U28" si="5">M19/F19/1.05</f>
        <v>6.5367013296858127</v>
      </c>
      <c r="V19" s="46"/>
      <c r="W19" s="46"/>
      <c r="X19" s="46">
        <f t="shared" si="1"/>
        <v>6.0588389739716089</v>
      </c>
      <c r="Y19" s="46"/>
      <c r="Z19" s="46"/>
      <c r="AA19" s="46"/>
    </row>
    <row r="20" spans="1:27" x14ac:dyDescent="0.25">
      <c r="A20" s="45">
        <v>1730</v>
      </c>
      <c r="B20" s="46">
        <f>AVERAGE('India #1'!K143:K152)</f>
        <v>7.3482298064110241</v>
      </c>
      <c r="C20" s="46">
        <f>AVERAGE('India #1'!X143:X152)</f>
        <v>13.410485705585256</v>
      </c>
      <c r="D20" s="49"/>
      <c r="E20" s="49"/>
      <c r="F20" s="46">
        <f t="shared" si="2"/>
        <v>2.0132136455920616E-2</v>
      </c>
      <c r="G20" s="46">
        <f t="shared" si="3"/>
        <v>3.6741056727630839E-2</v>
      </c>
      <c r="H20" s="46"/>
      <c r="I20" s="46"/>
      <c r="J20" s="46">
        <v>8.6425399999999999E-2</v>
      </c>
      <c r="K20" s="46"/>
      <c r="L20" s="46"/>
      <c r="M20" s="46">
        <v>0.1040609</v>
      </c>
      <c r="N20" s="46"/>
      <c r="O20" s="46">
        <v>0.1956889</v>
      </c>
      <c r="P20" s="46">
        <v>0.12864500000000001</v>
      </c>
      <c r="Q20" s="46"/>
      <c r="R20" s="46">
        <f t="shared" si="4"/>
        <v>4.0884833530769367</v>
      </c>
      <c r="S20" s="46"/>
      <c r="T20" s="46"/>
      <c r="U20" s="46">
        <f t="shared" si="5"/>
        <v>4.922757168103403</v>
      </c>
      <c r="V20" s="46"/>
      <c r="W20" s="46"/>
      <c r="X20" s="46">
        <f t="shared" si="1"/>
        <v>4.5056202605901703</v>
      </c>
      <c r="Y20" s="46"/>
      <c r="Z20" s="46"/>
      <c r="AA20" s="46"/>
    </row>
    <row r="21" spans="1:27" x14ac:dyDescent="0.25">
      <c r="A21" s="45">
        <v>1740</v>
      </c>
      <c r="B21" s="46">
        <f>AVERAGE('India #1'!K153:K162)</f>
        <v>8.4419541650272567</v>
      </c>
      <c r="C21" s="46">
        <f>AVERAGE('India #1'!X153:X162)</f>
        <v>10.193241382345859</v>
      </c>
      <c r="D21" s="49"/>
      <c r="E21" s="49"/>
      <c r="F21" s="46">
        <f t="shared" si="2"/>
        <v>2.3128641548019881E-2</v>
      </c>
      <c r="G21" s="46">
        <f t="shared" si="3"/>
        <v>2.7926688718755775E-2</v>
      </c>
      <c r="H21" s="46"/>
      <c r="I21" s="46"/>
      <c r="J21" s="46">
        <v>0.13013920000000001</v>
      </c>
      <c r="K21" s="46"/>
      <c r="L21" s="46"/>
      <c r="M21" s="46">
        <v>0.10123550000000001</v>
      </c>
      <c r="N21" s="46"/>
      <c r="O21" s="46">
        <v>0.1862491</v>
      </c>
      <c r="P21" s="46">
        <v>0.13464970000000001</v>
      </c>
      <c r="Q21" s="46"/>
      <c r="R21" s="46">
        <f t="shared" si="4"/>
        <v>5.3588143073930921</v>
      </c>
      <c r="S21" s="46"/>
      <c r="T21" s="46"/>
      <c r="U21" s="46">
        <f t="shared" si="5"/>
        <v>4.1686305572501858</v>
      </c>
      <c r="V21" s="46"/>
      <c r="W21" s="46"/>
      <c r="X21" s="46">
        <f t="shared" si="1"/>
        <v>4.7637224323216394</v>
      </c>
      <c r="Y21" s="46"/>
      <c r="Z21" s="46"/>
      <c r="AA21" s="46"/>
    </row>
    <row r="22" spans="1:27" x14ac:dyDescent="0.25">
      <c r="A22" s="45">
        <v>1750</v>
      </c>
      <c r="B22" s="46">
        <f>AVERAGE('India #1'!K163:K172)</f>
        <v>9.686329326877738</v>
      </c>
      <c r="C22" s="46">
        <f>AVERAGE('India #1'!X163:X172)</f>
        <v>10.267899420470041</v>
      </c>
      <c r="D22" s="49"/>
      <c r="E22" s="49"/>
      <c r="F22" s="46">
        <f t="shared" si="2"/>
        <v>2.6537888566788324E-2</v>
      </c>
      <c r="G22" s="46">
        <f t="shared" si="3"/>
        <v>2.8131231288959016E-2</v>
      </c>
      <c r="H22" s="46"/>
      <c r="I22" s="46"/>
      <c r="J22" s="46">
        <v>0.12837999999999999</v>
      </c>
      <c r="K22" s="46"/>
      <c r="L22" s="46"/>
      <c r="M22" s="46">
        <v>0.1081312</v>
      </c>
      <c r="N22" s="46"/>
      <c r="O22" s="46">
        <v>0.2165135</v>
      </c>
      <c r="P22" s="46">
        <v>0.123936</v>
      </c>
      <c r="Q22" s="46"/>
      <c r="R22" s="46">
        <f t="shared" si="4"/>
        <v>4.6072492300567243</v>
      </c>
      <c r="S22" s="46"/>
      <c r="T22" s="46"/>
      <c r="U22" s="46">
        <f t="shared" si="5"/>
        <v>3.8805685304962587</v>
      </c>
      <c r="V22" s="46"/>
      <c r="W22" s="46"/>
      <c r="X22" s="46">
        <f t="shared" si="1"/>
        <v>4.243908880276491</v>
      </c>
      <c r="Y22" s="46"/>
      <c r="Z22" s="46"/>
      <c r="AA22" s="46"/>
    </row>
    <row r="23" spans="1:27" x14ac:dyDescent="0.25">
      <c r="A23" s="45">
        <v>1760</v>
      </c>
      <c r="B23" s="46">
        <f>AVERAGE('India #1'!K173:K182)</f>
        <v>13.071996562249433</v>
      </c>
      <c r="C23" s="46">
        <f>AVERAGE('India #1'!X173:X182)</f>
        <v>9.8814281864349649</v>
      </c>
      <c r="D23" s="46">
        <f>AVERAGE('India #1'!AJ173:AJ182)</f>
        <v>17.261191717908758</v>
      </c>
      <c r="E23" s="46"/>
      <c r="F23" s="46">
        <f t="shared" si="2"/>
        <v>3.5813689211642283E-2</v>
      </c>
      <c r="G23" s="46">
        <f t="shared" si="3"/>
        <v>2.7072405990232782E-2</v>
      </c>
      <c r="H23" s="46">
        <f t="shared" ref="H23:H34" si="6">D23/365</f>
        <v>4.7290936213448653E-2</v>
      </c>
      <c r="I23" s="46"/>
      <c r="J23" s="46">
        <v>0.1323201</v>
      </c>
      <c r="K23" s="46"/>
      <c r="L23" s="46"/>
      <c r="M23" s="46">
        <v>0.12729009999999999</v>
      </c>
      <c r="N23" s="46"/>
      <c r="O23" s="46">
        <v>0.15266669999999999</v>
      </c>
      <c r="P23" s="46">
        <v>0.132025</v>
      </c>
      <c r="Q23" s="46"/>
      <c r="R23" s="46">
        <f t="shared" si="4"/>
        <v>3.5187422918769466</v>
      </c>
      <c r="S23" s="46"/>
      <c r="T23" s="46"/>
      <c r="U23" s="46">
        <f t="shared" si="5"/>
        <v>3.3849812553591305</v>
      </c>
      <c r="V23" s="46"/>
      <c r="W23" s="46">
        <f t="shared" ref="W23:W30" si="7">O23/H23/1.05</f>
        <v>3.0745184761537665</v>
      </c>
      <c r="X23" s="46">
        <f t="shared" si="1"/>
        <v>3.3260806744632809</v>
      </c>
      <c r="Y23" s="46"/>
      <c r="Z23" s="46"/>
      <c r="AA23" s="46"/>
    </row>
    <row r="24" spans="1:27" x14ac:dyDescent="0.25">
      <c r="A24" s="45">
        <v>1770</v>
      </c>
      <c r="B24" s="46">
        <f>AVERAGE('India #1'!K183:K192)</f>
        <v>19.639465233276049</v>
      </c>
      <c r="C24" s="46">
        <f>AVERAGE('India #1'!X183:X192)</f>
        <v>10.625152646111564</v>
      </c>
      <c r="D24" s="46">
        <f>AVERAGE('India #1'!AJ183:AJ192)</f>
        <v>14.751630263850737</v>
      </c>
      <c r="E24" s="46"/>
      <c r="F24" s="46">
        <f t="shared" si="2"/>
        <v>5.3806754063769995E-2</v>
      </c>
      <c r="G24" s="46">
        <f t="shared" si="3"/>
        <v>2.9110007249620724E-2</v>
      </c>
      <c r="H24" s="46">
        <f t="shared" si="6"/>
        <v>4.0415425380412977E-2</v>
      </c>
      <c r="I24" s="46"/>
      <c r="J24" s="46">
        <v>0.15478500000000001</v>
      </c>
      <c r="K24" s="46"/>
      <c r="L24" s="46">
        <v>0.2244718</v>
      </c>
      <c r="M24" s="46">
        <v>0.1369541</v>
      </c>
      <c r="N24" s="46"/>
      <c r="O24" s="46">
        <v>0.1666667</v>
      </c>
      <c r="P24" s="46">
        <v>0.15760370000000001</v>
      </c>
      <c r="Q24" s="46"/>
      <c r="R24" s="46">
        <f t="shared" si="4"/>
        <v>2.7396985430411793</v>
      </c>
      <c r="S24" s="46"/>
      <c r="T24" s="46">
        <f t="shared" ref="T24:T30" si="8">L24/G24/1.05</f>
        <v>7.3439578641620589</v>
      </c>
      <c r="U24" s="46">
        <f t="shared" si="5"/>
        <v>2.4240911472915072</v>
      </c>
      <c r="V24" s="46"/>
      <c r="W24" s="46">
        <f t="shared" si="7"/>
        <v>3.9274655402518128</v>
      </c>
      <c r="X24" s="46">
        <f t="shared" si="1"/>
        <v>4.1088032736866396</v>
      </c>
      <c r="Y24" s="46"/>
      <c r="Z24" s="46"/>
      <c r="AA24" s="46"/>
    </row>
    <row r="25" spans="1:27" x14ac:dyDescent="0.25">
      <c r="A25" s="45">
        <v>1780</v>
      </c>
      <c r="B25" s="46">
        <f>AVERAGE('India #1'!K193:K202)</f>
        <v>12.707819171649204</v>
      </c>
      <c r="C25" s="46">
        <f>AVERAGE('India #1'!X193:X202)</f>
        <v>13.608123473614011</v>
      </c>
      <c r="D25" s="46">
        <f>AVERAGE('India #1'!AJ193:AJ202)</f>
        <v>12.462007834471754</v>
      </c>
      <c r="E25" s="46"/>
      <c r="F25" s="46">
        <f t="shared" si="2"/>
        <v>3.4815942936025218E-2</v>
      </c>
      <c r="G25" s="46">
        <f t="shared" si="3"/>
        <v>3.7282530064695923E-2</v>
      </c>
      <c r="H25" s="46">
        <f t="shared" si="6"/>
        <v>3.4142487217730833E-2</v>
      </c>
      <c r="I25" s="46"/>
      <c r="J25" s="46">
        <v>0.1255473</v>
      </c>
      <c r="K25" s="46">
        <v>8.0719799999999994E-2</v>
      </c>
      <c r="L25" s="46">
        <v>0.13331509999999999</v>
      </c>
      <c r="M25" s="46">
        <v>0.1289594</v>
      </c>
      <c r="N25" s="46">
        <v>0.1651553</v>
      </c>
      <c r="O25" s="46">
        <v>0.16233330000000001</v>
      </c>
      <c r="P25" s="46">
        <v>0.1323877</v>
      </c>
      <c r="Q25" s="46"/>
      <c r="R25" s="46">
        <f t="shared" si="4"/>
        <v>3.4343133363518712</v>
      </c>
      <c r="S25" s="46">
        <f>K25/G25/1.05</f>
        <v>2.0619845237594658</v>
      </c>
      <c r="T25" s="46">
        <f t="shared" si="8"/>
        <v>3.4055296591845563</v>
      </c>
      <c r="U25" s="46">
        <f t="shared" si="5"/>
        <v>3.5276504334855114</v>
      </c>
      <c r="V25" s="46">
        <f t="shared" ref="V25:V31" si="9">N25/G25/1.05</f>
        <v>4.2188864766371044</v>
      </c>
      <c r="W25" s="46">
        <f t="shared" si="7"/>
        <v>4.5281745840957521</v>
      </c>
      <c r="X25" s="46">
        <f t="shared" si="1"/>
        <v>3.5294231689190432</v>
      </c>
      <c r="Y25" s="46"/>
      <c r="Z25" s="46"/>
      <c r="AA25" s="46"/>
    </row>
    <row r="26" spans="1:27" x14ac:dyDescent="0.25">
      <c r="A26" s="45">
        <v>1790</v>
      </c>
      <c r="B26" s="46">
        <f>AVERAGE('India #1'!K203:K212)</f>
        <v>10.547654759905676</v>
      </c>
      <c r="C26" s="46">
        <f>AVERAGE('India #1'!X203:X212)</f>
        <v>9.2707327547016956</v>
      </c>
      <c r="D26" s="46">
        <f>AVERAGE('India #1'!AJ203:AJ212)</f>
        <v>19.503254092037029</v>
      </c>
      <c r="E26" s="46"/>
      <c r="F26" s="46">
        <f t="shared" si="2"/>
        <v>2.889768427371418E-2</v>
      </c>
      <c r="G26" s="46">
        <f t="shared" si="3"/>
        <v>2.5399267821100534E-2</v>
      </c>
      <c r="H26" s="46">
        <f t="shared" si="6"/>
        <v>5.3433572854895972E-2</v>
      </c>
      <c r="I26" s="46"/>
      <c r="J26" s="46">
        <v>0.1191402</v>
      </c>
      <c r="K26" s="46"/>
      <c r="L26" s="46">
        <v>9.1997300000000004E-2</v>
      </c>
      <c r="M26" s="46">
        <v>0.1097901</v>
      </c>
      <c r="N26" s="46">
        <v>0.1241906</v>
      </c>
      <c r="O26" s="46">
        <v>0.1666667</v>
      </c>
      <c r="P26" s="46">
        <v>0.1124594</v>
      </c>
      <c r="Q26" s="46"/>
      <c r="R26" s="46">
        <f t="shared" si="4"/>
        <v>3.9265034550214293</v>
      </c>
      <c r="S26" s="46"/>
      <c r="T26" s="46">
        <f t="shared" si="8"/>
        <v>3.4495670035688382</v>
      </c>
      <c r="U26" s="46">
        <f t="shared" si="5"/>
        <v>3.6183522184547967</v>
      </c>
      <c r="V26" s="46">
        <f t="shared" si="9"/>
        <v>4.6566996630707225</v>
      </c>
      <c r="W26" s="46">
        <f t="shared" si="7"/>
        <v>2.970607840640521</v>
      </c>
      <c r="X26" s="46">
        <f t="shared" si="1"/>
        <v>3.7243460361512617</v>
      </c>
      <c r="Y26" s="46"/>
      <c r="Z26" s="46"/>
      <c r="AA26" s="46"/>
    </row>
    <row r="27" spans="1:27" x14ac:dyDescent="0.25">
      <c r="A27" s="45">
        <v>1800</v>
      </c>
      <c r="B27" s="46">
        <f>AVERAGE('India #1'!K213:K222)</f>
        <v>10.14126985954714</v>
      </c>
      <c r="C27" s="46">
        <f>AVERAGE('India #1'!X213:X222)</f>
        <v>9.1102531537408353</v>
      </c>
      <c r="D27" s="46">
        <f>AVERAGE('India #1'!AJ213:AJ222)</f>
        <v>20.224346869433976</v>
      </c>
      <c r="E27" s="46"/>
      <c r="F27" s="46">
        <f t="shared" si="2"/>
        <v>2.7784300985060659E-2</v>
      </c>
      <c r="G27" s="46">
        <f t="shared" si="3"/>
        <v>2.4959597681481739E-2</v>
      </c>
      <c r="H27" s="46">
        <f t="shared" si="6"/>
        <v>5.5409169505298568E-2</v>
      </c>
      <c r="I27" s="46"/>
      <c r="J27" s="46">
        <v>0.11782049999999999</v>
      </c>
      <c r="K27" s="46">
        <v>0.1940086</v>
      </c>
      <c r="L27" s="46">
        <v>0.14950820000000001</v>
      </c>
      <c r="M27" s="46">
        <v>0.1060884</v>
      </c>
      <c r="N27" s="46">
        <v>0.1404685</v>
      </c>
      <c r="O27" s="46">
        <v>0.125</v>
      </c>
      <c r="P27" s="46">
        <v>0.13616710000000001</v>
      </c>
      <c r="Q27" s="46"/>
      <c r="R27" s="46">
        <f t="shared" si="4"/>
        <v>4.0386115907804987</v>
      </c>
      <c r="S27" s="46">
        <f>K27/G27/1.05</f>
        <v>7.4027673681287585</v>
      </c>
      <c r="T27" s="46">
        <f t="shared" si="8"/>
        <v>5.7047699134351166</v>
      </c>
      <c r="U27" s="46">
        <f t="shared" si="5"/>
        <v>3.6364626010529393</v>
      </c>
      <c r="V27" s="46">
        <f t="shared" si="9"/>
        <v>5.3598429556730709</v>
      </c>
      <c r="W27" s="46">
        <f t="shared" si="7"/>
        <v>2.1485183790064739</v>
      </c>
      <c r="X27" s="46">
        <f t="shared" si="1"/>
        <v>4.7151621346794768</v>
      </c>
      <c r="Y27" s="46"/>
      <c r="Z27" s="46"/>
      <c r="AA27" s="46"/>
    </row>
    <row r="28" spans="1:27" x14ac:dyDescent="0.25">
      <c r="A28" s="45">
        <v>1810</v>
      </c>
      <c r="B28" s="46">
        <f>AVERAGE('India #1'!K223:K232)</f>
        <v>10.415540297493182</v>
      </c>
      <c r="C28" s="46">
        <f>AVERAGE('India #1'!X223:X232)</f>
        <v>10.634732594398491</v>
      </c>
      <c r="D28" s="46">
        <f>AVERAGE('India #1'!AJ223:AJ232)</f>
        <v>15.840654687795308</v>
      </c>
      <c r="E28" s="46"/>
      <c r="F28" s="46">
        <f t="shared" si="2"/>
        <v>2.8535726842447075E-2</v>
      </c>
      <c r="G28" s="46">
        <f t="shared" si="3"/>
        <v>2.9136253683283538E-2</v>
      </c>
      <c r="H28" s="46">
        <f t="shared" si="6"/>
        <v>4.3399053939165225E-2</v>
      </c>
      <c r="I28" s="46"/>
      <c r="J28" s="46">
        <v>0.14602799999999999</v>
      </c>
      <c r="K28" s="46">
        <v>0.12832189999999999</v>
      </c>
      <c r="L28" s="46">
        <v>0.1197826</v>
      </c>
      <c r="M28" s="46">
        <v>6.1952800000000002E-2</v>
      </c>
      <c r="N28" s="46">
        <v>0.13194130000000001</v>
      </c>
      <c r="O28" s="46">
        <v>0.125</v>
      </c>
      <c r="P28" s="46">
        <v>0.12687899999999999</v>
      </c>
      <c r="Q28" s="46"/>
      <c r="R28" s="46">
        <f t="shared" si="4"/>
        <v>4.8736899705463896</v>
      </c>
      <c r="S28" s="46">
        <f>K28/G28/1.05</f>
        <v>4.1944765672963005</v>
      </c>
      <c r="T28" s="46">
        <f t="shared" si="8"/>
        <v>3.9153512289782642</v>
      </c>
      <c r="U28" s="46">
        <f t="shared" si="5"/>
        <v>2.0676770208950779</v>
      </c>
      <c r="V28" s="46">
        <f t="shared" si="9"/>
        <v>4.3127844203414343</v>
      </c>
      <c r="W28" s="46">
        <f t="shared" si="7"/>
        <v>2.743092492626555</v>
      </c>
      <c r="X28" s="46">
        <f t="shared" si="1"/>
        <v>3.6845119501140036</v>
      </c>
      <c r="Y28" s="46"/>
      <c r="Z28" s="46"/>
      <c r="AA28" s="46"/>
    </row>
    <row r="29" spans="1:27" x14ac:dyDescent="0.25">
      <c r="A29" s="45">
        <v>1820</v>
      </c>
      <c r="B29" s="46">
        <f>AVERAGE('India #1'!K233:K242)</f>
        <v>13.693577827082738</v>
      </c>
      <c r="C29" s="46">
        <f>AVERAGE('India #1'!X233:X242)</f>
        <v>11.366655141457814</v>
      </c>
      <c r="D29" s="46">
        <f>AVERAGE('India #1'!AJ233:AJ242)</f>
        <v>13.752754963463923</v>
      </c>
      <c r="E29" s="46"/>
      <c r="F29" s="46">
        <f t="shared" si="2"/>
        <v>3.7516651581048596E-2</v>
      </c>
      <c r="G29" s="46">
        <f t="shared" si="3"/>
        <v>3.114152093550086E-2</v>
      </c>
      <c r="H29" s="46">
        <f t="shared" si="6"/>
        <v>3.7678780721818968E-2</v>
      </c>
      <c r="I29" s="46"/>
      <c r="J29" s="46">
        <v>0.14018739999999999</v>
      </c>
      <c r="K29" s="46">
        <v>0.1230494</v>
      </c>
      <c r="L29" s="46">
        <v>0.138402</v>
      </c>
      <c r="M29" s="46"/>
      <c r="N29" s="46">
        <v>0.1578764</v>
      </c>
      <c r="O29" s="46">
        <v>0.125</v>
      </c>
      <c r="P29" s="46">
        <v>0.13253000000000001</v>
      </c>
      <c r="Q29" s="46"/>
      <c r="R29" s="46">
        <f t="shared" si="4"/>
        <v>3.5587346923906322</v>
      </c>
      <c r="S29" s="46">
        <f>K29/G29/1.05</f>
        <v>3.7631400535838972</v>
      </c>
      <c r="T29" s="46">
        <f t="shared" si="8"/>
        <v>4.2326586695759474</v>
      </c>
      <c r="U29" s="46"/>
      <c r="V29" s="46">
        <f t="shared" si="9"/>
        <v>4.8282316236863627</v>
      </c>
      <c r="W29" s="46">
        <f t="shared" si="7"/>
        <v>3.1595401116225914</v>
      </c>
      <c r="X29" s="46">
        <f t="shared" si="1"/>
        <v>3.9084610301718863</v>
      </c>
      <c r="Y29" s="46"/>
      <c r="Z29" s="46"/>
      <c r="AA29" s="46"/>
    </row>
    <row r="30" spans="1:27" x14ac:dyDescent="0.25">
      <c r="A30" s="45">
        <v>1830</v>
      </c>
      <c r="B30" s="46">
        <f>AVERAGE('India #1'!K243:K252)</f>
        <v>13.154169576165435</v>
      </c>
      <c r="C30" s="46">
        <f>AVERAGE('India #1'!X243:X252)</f>
        <v>10.419229679577843</v>
      </c>
      <c r="D30" s="46">
        <f>AVERAGE('India #1'!AJ243:AJ252)</f>
        <v>11.932877971331441</v>
      </c>
      <c r="E30" s="46"/>
      <c r="F30" s="46">
        <f t="shared" si="2"/>
        <v>3.6038820756617629E-2</v>
      </c>
      <c r="G30" s="46">
        <f t="shared" si="3"/>
        <v>2.854583473856943E-2</v>
      </c>
      <c r="H30" s="46">
        <f t="shared" si="6"/>
        <v>3.2692816359812166E-2</v>
      </c>
      <c r="I30" s="46"/>
      <c r="J30" s="46">
        <v>0.14481939999999999</v>
      </c>
      <c r="K30" s="46">
        <v>0.12504309999999999</v>
      </c>
      <c r="L30" s="46">
        <v>0.1030615</v>
      </c>
      <c r="M30" s="46">
        <v>0.1184586</v>
      </c>
      <c r="N30" s="46">
        <v>0.13333329999999999</v>
      </c>
      <c r="O30" s="46">
        <v>0.21875</v>
      </c>
      <c r="P30" s="46">
        <v>0.11969109999999999</v>
      </c>
      <c r="Q30" s="46"/>
      <c r="R30" s="46">
        <f t="shared" si="4"/>
        <v>3.8270741161782307</v>
      </c>
      <c r="S30" s="46"/>
      <c r="T30" s="46">
        <f t="shared" si="8"/>
        <v>3.4384634543963761</v>
      </c>
      <c r="U30" s="46">
        <f>M30/F30/1.05</f>
        <v>3.1304496628125138</v>
      </c>
      <c r="V30" s="46">
        <f t="shared" si="9"/>
        <v>4.4484281647760637</v>
      </c>
      <c r="W30" s="46">
        <f t="shared" si="7"/>
        <v>6.3724498691225726</v>
      </c>
      <c r="X30" s="46">
        <f t="shared" si="1"/>
        <v>4.2433730534571517</v>
      </c>
      <c r="Y30" s="46"/>
      <c r="Z30" s="46"/>
      <c r="AA30" s="46"/>
    </row>
    <row r="31" spans="1:27" x14ac:dyDescent="0.25">
      <c r="A31" s="45">
        <v>1840</v>
      </c>
      <c r="B31" s="46">
        <f>AVERAGE('India #1'!K252:K263)</f>
        <v>11.843904123156577</v>
      </c>
      <c r="C31" s="46">
        <f>AVERAGE('India #1'!X252:X263)</f>
        <v>10.118517361897728</v>
      </c>
      <c r="D31" s="46">
        <f>AVERAGE('India #1'!AJ252:AJ263)</f>
        <v>11.167251575998064</v>
      </c>
      <c r="E31" s="46"/>
      <c r="F31" s="46">
        <f t="shared" si="2"/>
        <v>3.2449052392209798E-2</v>
      </c>
      <c r="G31" s="46">
        <f t="shared" si="3"/>
        <v>2.7721965375062271E-2</v>
      </c>
      <c r="H31" s="46">
        <f t="shared" si="6"/>
        <v>3.0595209797254969E-2</v>
      </c>
      <c r="I31" s="46"/>
      <c r="J31" s="46">
        <v>6.1997799999999999E-2</v>
      </c>
      <c r="K31" s="46"/>
      <c r="L31" s="46"/>
      <c r="M31" s="46">
        <v>5.9790099999999999E-2</v>
      </c>
      <c r="N31" s="46">
        <v>0.13233300000000001</v>
      </c>
      <c r="O31" s="46"/>
      <c r="P31" s="46">
        <v>0.12584419999999999</v>
      </c>
      <c r="Q31" s="46"/>
      <c r="R31" s="46">
        <f t="shared" si="4"/>
        <v>1.8196378463026905</v>
      </c>
      <c r="S31" s="46"/>
      <c r="T31" s="46"/>
      <c r="U31" s="46">
        <f>M31/F31/1.05</f>
        <v>1.7548417652597752</v>
      </c>
      <c r="V31" s="46">
        <f t="shared" si="9"/>
        <v>4.5462659976049933</v>
      </c>
      <c r="W31" s="46"/>
      <c r="X31" s="46">
        <f t="shared" si="1"/>
        <v>2.7069152030558197</v>
      </c>
      <c r="Y31" s="46"/>
      <c r="Z31" s="46"/>
      <c r="AA31" s="46"/>
    </row>
    <row r="32" spans="1:27" x14ac:dyDescent="0.25">
      <c r="A32" s="45">
        <v>1850</v>
      </c>
      <c r="B32" s="46">
        <f>AVERAGE('India #1'!K263:K272)</f>
        <v>14.637658998473707</v>
      </c>
      <c r="C32" s="46">
        <f>AVERAGE('India #1'!X263:X272)</f>
        <v>7.7872120364341164</v>
      </c>
      <c r="D32" s="46">
        <f>AVERAGE('India #1'!AJ263:AJ272)</f>
        <v>10.535387602572417</v>
      </c>
      <c r="E32" s="46"/>
      <c r="F32" s="46">
        <f t="shared" si="2"/>
        <v>4.0103175338284128E-2</v>
      </c>
      <c r="G32" s="46">
        <f t="shared" si="3"/>
        <v>2.133482749707977E-2</v>
      </c>
      <c r="H32" s="46">
        <f t="shared" si="6"/>
        <v>2.8864075623486075E-2</v>
      </c>
      <c r="I32" s="46"/>
      <c r="J32" s="46">
        <v>0.1047835</v>
      </c>
      <c r="K32" s="46"/>
      <c r="L32" s="46">
        <v>6.25E-2</v>
      </c>
      <c r="M32" s="46">
        <v>0.11293549999999999</v>
      </c>
      <c r="N32" s="46"/>
      <c r="O32" s="46"/>
      <c r="P32" s="46">
        <v>0.1140033</v>
      </c>
      <c r="Q32" s="46"/>
      <c r="R32" s="46">
        <f t="shared" si="4"/>
        <v>2.4884266316074548</v>
      </c>
      <c r="S32" s="46"/>
      <c r="T32" s="46"/>
      <c r="U32" s="46">
        <f>M32/F32/1.05</f>
        <v>2.6820225116922387</v>
      </c>
      <c r="V32" s="46"/>
      <c r="W32" s="46"/>
      <c r="X32" s="46">
        <f t="shared" si="1"/>
        <v>2.5852245716498468</v>
      </c>
      <c r="Y32" s="46"/>
      <c r="Z32" s="46"/>
      <c r="AA32" s="46"/>
    </row>
    <row r="33" spans="1:27" x14ac:dyDescent="0.25">
      <c r="A33" s="45">
        <v>1860</v>
      </c>
      <c r="B33" s="46">
        <f>AVERAGE('India #1'!K273:K282)</f>
        <v>15.466368453118701</v>
      </c>
      <c r="C33" s="46">
        <f>AVERAGE('India #1'!X273:X282)</f>
        <v>10.61175778226079</v>
      </c>
      <c r="D33" s="46">
        <f>AVERAGE('India #1'!AJ273:AJ282)</f>
        <v>19.556463409660399</v>
      </c>
      <c r="E33" s="46"/>
      <c r="F33" s="46">
        <f t="shared" si="2"/>
        <v>4.2373612200325206E-2</v>
      </c>
      <c r="G33" s="46">
        <f t="shared" si="3"/>
        <v>2.9073308992495314E-2</v>
      </c>
      <c r="H33" s="46">
        <f t="shared" si="6"/>
        <v>5.3579351807288761E-2</v>
      </c>
      <c r="I33" s="46"/>
      <c r="J33" s="46">
        <v>0.1318445</v>
      </c>
      <c r="K33" s="46"/>
      <c r="L33" s="46"/>
      <c r="M33" s="46">
        <v>7.9739000000000004E-2</v>
      </c>
      <c r="N33" s="46"/>
      <c r="O33" s="46"/>
      <c r="P33" s="46">
        <v>0.1237462</v>
      </c>
      <c r="Q33" s="46"/>
      <c r="R33" s="46">
        <f t="shared" si="4"/>
        <v>2.9633109842645604</v>
      </c>
      <c r="S33" s="46"/>
      <c r="T33" s="46"/>
      <c r="U33" s="46">
        <f>M33/F33/1.05</f>
        <v>1.7921980406787676</v>
      </c>
      <c r="V33" s="46"/>
      <c r="W33" s="46"/>
      <c r="X33" s="46">
        <f t="shared" si="1"/>
        <v>2.3777545124716641</v>
      </c>
      <c r="Y33" s="46"/>
      <c r="Z33" s="46"/>
      <c r="AA33" s="46"/>
    </row>
    <row r="34" spans="1:27" x14ac:dyDescent="0.25">
      <c r="A34" s="45">
        <v>1870</v>
      </c>
      <c r="B34" s="46">
        <f>AVERAGE('India #1'!K283:K292)</f>
        <v>16.654162800878119</v>
      </c>
      <c r="C34" s="46">
        <f>AVERAGE('India #1'!X283:X292)</f>
        <v>12.316203497190029</v>
      </c>
      <c r="D34" s="46">
        <f>AVERAGE('India #1'!AJ283:AJ292)</f>
        <v>21.879714744928314</v>
      </c>
      <c r="E34" s="46"/>
      <c r="F34" s="46">
        <f t="shared" si="2"/>
        <v>4.562784329007704E-2</v>
      </c>
      <c r="G34" s="46">
        <f t="shared" si="3"/>
        <v>3.3743023279972681E-2</v>
      </c>
      <c r="H34" s="46">
        <f t="shared" si="6"/>
        <v>5.9944423958707714E-2</v>
      </c>
      <c r="I34" s="46"/>
      <c r="J34" s="46">
        <v>0.2305294</v>
      </c>
      <c r="K34" s="46">
        <v>0.1660914</v>
      </c>
      <c r="L34" s="46">
        <v>0.21875</v>
      </c>
      <c r="M34" s="46">
        <v>0.1224358</v>
      </c>
      <c r="N34" s="46"/>
      <c r="O34" s="46"/>
      <c r="P34" s="46">
        <v>0.20931920000000001</v>
      </c>
      <c r="Q34" s="46"/>
      <c r="R34" s="46">
        <f t="shared" si="4"/>
        <v>4.8117945905972013</v>
      </c>
      <c r="S34" s="46">
        <f>K34/G34/1.05</f>
        <v>4.6878516012574014</v>
      </c>
      <c r="T34" s="46"/>
      <c r="U34" s="46">
        <f>M34/F34/1.05</f>
        <v>2.5555782478739841</v>
      </c>
      <c r="V34" s="46"/>
      <c r="W34" s="46"/>
      <c r="X34" s="46">
        <f t="shared" si="1"/>
        <v>4.0184081465761956</v>
      </c>
      <c r="Y34" s="46"/>
      <c r="Z34" s="46"/>
      <c r="AA34" s="46"/>
    </row>
    <row r="35" spans="1:27" x14ac:dyDescent="0.2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row>
    <row r="36" spans="1:27" x14ac:dyDescent="0.2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row>
    <row r="37" spans="1:27" x14ac:dyDescent="0.2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row>
    <row r="38" spans="1:27" x14ac:dyDescent="0.25">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row>
    <row r="39" spans="1:27" x14ac:dyDescent="0.2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row>
    <row r="40" spans="1:27" x14ac:dyDescent="0.2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row>
    <row r="41" spans="1:27" x14ac:dyDescent="0.2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AF863-B702-4349-BEFB-B976C70B411C}">
  <dimension ref="A1:V195"/>
  <sheetViews>
    <sheetView zoomScale="110" zoomScaleNormal="110" workbookViewId="0">
      <selection activeCell="W15" sqref="W15"/>
    </sheetView>
  </sheetViews>
  <sheetFormatPr defaultColWidth="8.85546875" defaultRowHeight="15" x14ac:dyDescent="0.25"/>
  <cols>
    <col min="1" max="1" width="5.85546875" customWidth="1"/>
    <col min="2" max="2" width="10.85546875" customWidth="1"/>
    <col min="22" max="22" width="12.7109375" customWidth="1"/>
  </cols>
  <sheetData>
    <row r="1" spans="1:22" s="51" customFormat="1" ht="21" x14ac:dyDescent="0.35">
      <c r="B1" s="33" t="s">
        <v>325</v>
      </c>
    </row>
    <row r="2" spans="1:22" s="51" customFormat="1" ht="21" x14ac:dyDescent="0.35">
      <c r="B2" s="33"/>
    </row>
    <row r="3" spans="1:22" s="51" customFormat="1" ht="15.75" x14ac:dyDescent="0.25">
      <c r="B3" s="55" t="s">
        <v>288</v>
      </c>
      <c r="C3" s="55"/>
      <c r="D3" s="55"/>
      <c r="E3" s="55"/>
      <c r="F3" s="55"/>
      <c r="G3" s="55"/>
      <c r="H3" s="55"/>
      <c r="I3" s="55"/>
      <c r="J3" s="55"/>
      <c r="K3" s="55"/>
      <c r="L3" s="55"/>
      <c r="M3" s="55"/>
      <c r="N3" s="55"/>
      <c r="O3" s="55"/>
      <c r="P3" s="55"/>
      <c r="Q3" s="55"/>
      <c r="R3" s="55"/>
      <c r="S3" s="55"/>
      <c r="T3" s="55"/>
      <c r="U3" s="55"/>
    </row>
    <row r="4" spans="1:22" s="51" customFormat="1" ht="15.75" x14ac:dyDescent="0.25">
      <c r="B4" s="52" t="s">
        <v>327</v>
      </c>
      <c r="C4" s="55"/>
      <c r="D4" s="55"/>
      <c r="E4" s="55"/>
      <c r="F4" s="55"/>
      <c r="G4" s="55"/>
      <c r="H4" s="55"/>
      <c r="I4" s="55"/>
      <c r="J4" s="55"/>
      <c r="K4" s="55"/>
      <c r="L4" s="55"/>
      <c r="M4" s="55"/>
      <c r="N4" s="55"/>
      <c r="O4" s="55"/>
      <c r="P4" s="55"/>
      <c r="Q4" s="55"/>
      <c r="R4" s="55"/>
      <c r="S4" s="52" t="s">
        <v>332</v>
      </c>
      <c r="T4" s="55" t="s">
        <v>44</v>
      </c>
      <c r="U4" s="55" t="s">
        <v>44</v>
      </c>
    </row>
    <row r="5" spans="1:22" s="51" customFormat="1" ht="15.75" x14ac:dyDescent="0.25">
      <c r="B5" s="52" t="s">
        <v>44</v>
      </c>
      <c r="C5" s="39" t="s">
        <v>283</v>
      </c>
      <c r="D5" s="39" t="s">
        <v>283</v>
      </c>
      <c r="E5" s="39" t="s">
        <v>283</v>
      </c>
      <c r="F5" s="39" t="s">
        <v>283</v>
      </c>
      <c r="G5" s="39" t="s">
        <v>283</v>
      </c>
      <c r="H5" s="39" t="s">
        <v>283</v>
      </c>
      <c r="I5" s="39" t="s">
        <v>283</v>
      </c>
      <c r="J5" s="39" t="s">
        <v>283</v>
      </c>
      <c r="K5" s="39" t="s">
        <v>283</v>
      </c>
      <c r="L5" s="39" t="s">
        <v>283</v>
      </c>
      <c r="M5" s="52" t="s">
        <v>281</v>
      </c>
      <c r="N5" s="52" t="s">
        <v>281</v>
      </c>
      <c r="O5" s="39" t="s">
        <v>283</v>
      </c>
      <c r="P5" s="52" t="s">
        <v>291</v>
      </c>
      <c r="Q5" s="39" t="s">
        <v>283</v>
      </c>
      <c r="R5" s="39" t="s">
        <v>283</v>
      </c>
      <c r="S5" s="52" t="s">
        <v>333</v>
      </c>
      <c r="T5" s="55" t="s">
        <v>249</v>
      </c>
      <c r="U5" s="55" t="s">
        <v>2</v>
      </c>
      <c r="V5" s="52" t="s">
        <v>296</v>
      </c>
    </row>
    <row r="6" spans="1:22" s="51" customFormat="1" ht="15.75" x14ac:dyDescent="0.25">
      <c r="B6" s="63" t="s">
        <v>326</v>
      </c>
      <c r="C6" s="64" t="s">
        <v>280</v>
      </c>
      <c r="D6" s="64" t="s">
        <v>136</v>
      </c>
      <c r="E6" s="64" t="s">
        <v>328</v>
      </c>
      <c r="F6" s="64" t="s">
        <v>157</v>
      </c>
      <c r="G6" s="64" t="s">
        <v>329</v>
      </c>
      <c r="H6" s="64" t="s">
        <v>330</v>
      </c>
      <c r="I6" s="64" t="s">
        <v>145</v>
      </c>
      <c r="J6" s="64" t="s">
        <v>284</v>
      </c>
      <c r="K6" s="64" t="s">
        <v>158</v>
      </c>
      <c r="L6" s="64" t="s">
        <v>286</v>
      </c>
      <c r="M6" s="64" t="s">
        <v>307</v>
      </c>
      <c r="N6" s="64" t="s">
        <v>92</v>
      </c>
      <c r="O6" s="64" t="s">
        <v>143</v>
      </c>
      <c r="P6" s="64" t="s">
        <v>331</v>
      </c>
      <c r="Q6" s="64" t="s">
        <v>9</v>
      </c>
      <c r="R6" s="64" t="s">
        <v>10</v>
      </c>
      <c r="S6" s="64" t="s">
        <v>11</v>
      </c>
      <c r="T6" s="55" t="s">
        <v>265</v>
      </c>
      <c r="U6" s="55" t="s">
        <v>265</v>
      </c>
      <c r="V6" s="52" t="s">
        <v>297</v>
      </c>
    </row>
    <row r="7" spans="1:22" ht="15.75" x14ac:dyDescent="0.25">
      <c r="A7" s="51"/>
      <c r="B7" s="51"/>
      <c r="C7" s="61">
        <v>45</v>
      </c>
      <c r="D7" s="56"/>
      <c r="E7" s="56"/>
      <c r="F7" s="56"/>
      <c r="G7" s="61">
        <v>18</v>
      </c>
      <c r="H7" s="56"/>
      <c r="I7" s="56"/>
      <c r="J7" s="56"/>
      <c r="K7" s="61">
        <v>164</v>
      </c>
      <c r="L7" s="61">
        <v>5</v>
      </c>
      <c r="M7" s="61"/>
      <c r="N7" s="61">
        <v>3</v>
      </c>
      <c r="O7" s="61"/>
      <c r="P7" s="61">
        <v>5</v>
      </c>
      <c r="Q7" s="61">
        <v>1.3</v>
      </c>
      <c r="R7" s="61">
        <v>1.3</v>
      </c>
      <c r="S7" s="56"/>
      <c r="T7" s="62"/>
      <c r="U7" s="62"/>
      <c r="V7" s="52" t="s">
        <v>319</v>
      </c>
    </row>
    <row r="8" spans="1:22" ht="15.75" x14ac:dyDescent="0.25">
      <c r="A8" s="54" t="s">
        <v>260</v>
      </c>
      <c r="B8" s="51"/>
      <c r="C8" s="61">
        <v>239.5</v>
      </c>
      <c r="D8" s="56"/>
      <c r="E8" s="56"/>
      <c r="F8" s="56"/>
      <c r="G8" s="61">
        <v>44</v>
      </c>
      <c r="H8" s="56"/>
      <c r="I8" s="56"/>
      <c r="J8" s="56"/>
      <c r="K8" s="61"/>
      <c r="L8" s="61">
        <v>26</v>
      </c>
      <c r="M8" s="61">
        <v>49</v>
      </c>
      <c r="N8" s="61">
        <v>5.2</v>
      </c>
      <c r="O8" s="61"/>
      <c r="P8" s="61">
        <v>5</v>
      </c>
      <c r="Q8" s="61">
        <v>2.6</v>
      </c>
      <c r="R8" s="61">
        <v>2.6</v>
      </c>
      <c r="S8" s="56"/>
      <c r="T8" s="62"/>
      <c r="U8" s="62"/>
      <c r="V8" s="43" t="s">
        <v>320</v>
      </c>
    </row>
    <row r="9" spans="1:22" ht="15.75" x14ac:dyDescent="0.25">
      <c r="A9" s="57">
        <v>1738</v>
      </c>
      <c r="B9" s="58">
        <v>3.2695494000000003</v>
      </c>
      <c r="C9" s="58">
        <v>0.7254874</v>
      </c>
      <c r="D9" s="58">
        <v>0.35576085280000003</v>
      </c>
      <c r="E9" s="58">
        <v>1.1205839517274994</v>
      </c>
      <c r="F9" s="58">
        <v>0.90738541910146053</v>
      </c>
      <c r="G9" s="58">
        <v>0.80819565426146123</v>
      </c>
      <c r="H9" s="58">
        <v>0.55402788138793413</v>
      </c>
      <c r="I9" s="58">
        <v>0.99016323377502924</v>
      </c>
      <c r="J9" s="58">
        <v>0.66992763157894741</v>
      </c>
      <c r="K9" s="58">
        <v>0.39263157894736839</v>
      </c>
      <c r="L9" s="58">
        <v>1.6520309428743947</v>
      </c>
      <c r="M9" s="58">
        <v>1.3763268949472907</v>
      </c>
      <c r="N9" s="58">
        <v>3.2480694252970994</v>
      </c>
      <c r="O9" s="58">
        <v>1.3398286379350532</v>
      </c>
      <c r="P9" s="58">
        <v>6.1446812059993867</v>
      </c>
      <c r="Q9" s="58">
        <v>2.6796572758701065</v>
      </c>
      <c r="R9" s="58">
        <v>2.6796572758701065</v>
      </c>
      <c r="S9" s="58">
        <v>11.200083854197869</v>
      </c>
      <c r="T9" s="62">
        <f>(C9*C$8+G9*G$8+L9*L$8+M9*M$8+N9*N$8+P9*P$8+Q9*Q$8+R9*R$8)/365</f>
        <v>1.0445349269334856</v>
      </c>
      <c r="U9" s="62">
        <f>(C9*C$7+G9*G$7+K9*K$7+L9*L$7+N9*N$7+P9*P$7+Q9*Q$7+R9*R$7)/365</f>
        <v>0.45830386756601982</v>
      </c>
    </row>
    <row r="10" spans="1:22" ht="15.75" x14ac:dyDescent="0.25">
      <c r="A10" s="59">
        <v>1739</v>
      </c>
      <c r="B10" s="58">
        <v>3.2682506999999998</v>
      </c>
      <c r="C10" s="58">
        <v>0.73006038000000006</v>
      </c>
      <c r="D10" s="58">
        <v>0.36004976346000001</v>
      </c>
      <c r="E10" s="58">
        <v>1.2006256625651779</v>
      </c>
      <c r="F10" s="58">
        <v>0.91431202535414358</v>
      </c>
      <c r="G10" s="58">
        <v>0.838434267176006</v>
      </c>
      <c r="H10" s="58">
        <v>0.56086773177543958</v>
      </c>
      <c r="I10" s="58">
        <v>1.1305595131908914</v>
      </c>
      <c r="J10" s="58">
        <v>0.64931447368421047</v>
      </c>
      <c r="K10" s="58">
        <v>0.39753947368421055</v>
      </c>
      <c r="L10" s="58">
        <v>1.7700331530797082</v>
      </c>
      <c r="M10" s="58">
        <v>1.571477723335339</v>
      </c>
      <c r="N10" s="58">
        <v>3.4800743842468917</v>
      </c>
      <c r="O10" s="58">
        <v>1.4355306835018429</v>
      </c>
      <c r="P10" s="58">
        <v>6.1446812059993867</v>
      </c>
      <c r="Q10" s="58">
        <v>2.8710613670036857</v>
      </c>
      <c r="R10" s="58">
        <v>2.8710613670036857</v>
      </c>
      <c r="S10" s="58">
        <v>11.200083854197869</v>
      </c>
      <c r="T10" s="62">
        <f t="shared" ref="T10:T73" si="0">(C10*C$8+G10*G$8+L10*L$8+M10*M$8+N10*N$8+P10*P$8+Q10*Q$8+R10*R$8)/365</f>
        <v>1.0918168523993101</v>
      </c>
      <c r="U10" s="62">
        <f t="shared" ref="U10:U73" si="1">(C10*C$7+G10*G$7+K10*K$7+L10*L$7+N10*N$7+P10*P$7+Q10*Q$7+R10*R$7)/365</f>
        <v>0.46745085505677919</v>
      </c>
    </row>
    <row r="11" spans="1:22" ht="15.75" x14ac:dyDescent="0.25">
      <c r="A11" s="59">
        <v>1740</v>
      </c>
      <c r="B11" s="58">
        <v>3.2669519999999999</v>
      </c>
      <c r="C11" s="58">
        <v>0.73463336000000012</v>
      </c>
      <c r="D11" s="58">
        <v>0.36433867411999998</v>
      </c>
      <c r="E11" s="58">
        <v>1.2806673734028564</v>
      </c>
      <c r="F11" s="58">
        <v>0.92123863160682651</v>
      </c>
      <c r="G11" s="58">
        <v>0.86500759367666624</v>
      </c>
      <c r="H11" s="58">
        <v>0.56770758216294481</v>
      </c>
      <c r="I11" s="58">
        <v>1.1822844582388408</v>
      </c>
      <c r="J11" s="58">
        <v>0.67360855263157893</v>
      </c>
      <c r="K11" s="58">
        <v>0.40244736842105266</v>
      </c>
      <c r="L11" s="58">
        <v>1.8880353632850222</v>
      </c>
      <c r="M11" s="58">
        <v>1.6433753969519886</v>
      </c>
      <c r="N11" s="58">
        <v>3.7120793431966845</v>
      </c>
      <c r="O11" s="58">
        <v>1.5312327290686323</v>
      </c>
      <c r="P11" s="58">
        <v>6.1446812059993867</v>
      </c>
      <c r="Q11" s="58">
        <v>3.0624654581372646</v>
      </c>
      <c r="R11" s="58">
        <v>3.0624654581372646</v>
      </c>
      <c r="S11" s="58">
        <v>11.200083854197869</v>
      </c>
      <c r="T11" s="62">
        <f t="shared" si="0"/>
        <v>1.1221106211911367</v>
      </c>
      <c r="U11" s="62">
        <f t="shared" si="1"/>
        <v>0.47641708869699073</v>
      </c>
    </row>
    <row r="12" spans="1:22" ht="15.75" x14ac:dyDescent="0.25">
      <c r="A12" s="59">
        <v>1741</v>
      </c>
      <c r="B12" s="58">
        <v>3.2656533000000003</v>
      </c>
      <c r="C12" s="58">
        <v>0.73920633999999996</v>
      </c>
      <c r="D12" s="58">
        <v>0.36862758477999996</v>
      </c>
      <c r="E12" s="58">
        <v>1.2806673734028564</v>
      </c>
      <c r="F12" s="58">
        <v>0.92816523785950944</v>
      </c>
      <c r="G12" s="58">
        <v>0.83568530236559269</v>
      </c>
      <c r="H12" s="58">
        <v>0.57454743255045015</v>
      </c>
      <c r="I12" s="58">
        <v>1.1453380689188768</v>
      </c>
      <c r="J12" s="58">
        <v>0.69495789473684211</v>
      </c>
      <c r="K12" s="58">
        <v>0.40735526315789472</v>
      </c>
      <c r="L12" s="58">
        <v>1.8880353632850222</v>
      </c>
      <c r="M12" s="58">
        <v>1.592019915797239</v>
      </c>
      <c r="N12" s="58">
        <v>3.7120793431966845</v>
      </c>
      <c r="O12" s="58">
        <v>1.5312327290686323</v>
      </c>
      <c r="P12" s="58">
        <v>6.1446812059993867</v>
      </c>
      <c r="Q12" s="58">
        <v>3.0624654581372646</v>
      </c>
      <c r="R12" s="58">
        <v>3.0624654581372646</v>
      </c>
      <c r="S12" s="58">
        <v>11.200083854197869</v>
      </c>
      <c r="T12" s="62">
        <f t="shared" si="0"/>
        <v>1.1146822083575201</v>
      </c>
      <c r="U12" s="62">
        <f t="shared" si="1"/>
        <v>0.47774004100724488</v>
      </c>
    </row>
    <row r="13" spans="1:22" ht="15.75" x14ac:dyDescent="0.25">
      <c r="A13" s="59">
        <v>1742</v>
      </c>
      <c r="B13" s="58">
        <v>3.2643545999999999</v>
      </c>
      <c r="C13" s="58">
        <v>0.74377932000000002</v>
      </c>
      <c r="D13" s="58">
        <v>0.37291649544</v>
      </c>
      <c r="E13" s="58">
        <v>1.3607090842405345</v>
      </c>
      <c r="F13" s="58">
        <v>0.93509184411219226</v>
      </c>
      <c r="G13" s="58">
        <v>0.85676069924542675</v>
      </c>
      <c r="H13" s="58">
        <v>0.58138728293795561</v>
      </c>
      <c r="I13" s="58">
        <v>1.0492774566869711</v>
      </c>
      <c r="J13" s="58">
        <v>0.67139999999999989</v>
      </c>
      <c r="K13" s="58">
        <v>0.41226315789473672</v>
      </c>
      <c r="L13" s="58">
        <v>2.0060375734903362</v>
      </c>
      <c r="M13" s="58">
        <v>1.4584956647948899</v>
      </c>
      <c r="N13" s="58">
        <v>3.9440843021464764</v>
      </c>
      <c r="O13" s="58">
        <v>1.6269347746354215</v>
      </c>
      <c r="P13" s="58">
        <v>6.1446812059993867</v>
      </c>
      <c r="Q13" s="58">
        <v>3.2538695492708429</v>
      </c>
      <c r="R13" s="58">
        <v>3.2538695492708429</v>
      </c>
      <c r="S13" s="58">
        <v>11.200083854197869</v>
      </c>
      <c r="T13" s="62">
        <f t="shared" si="0"/>
        <v>1.1167360231503127</v>
      </c>
      <c r="U13" s="62">
        <f t="shared" si="1"/>
        <v>0.48643514387163489</v>
      </c>
    </row>
    <row r="14" spans="1:22" ht="15.75" x14ac:dyDescent="0.25">
      <c r="A14" s="59">
        <v>1743</v>
      </c>
      <c r="B14" s="58">
        <v>3.2630559000000003</v>
      </c>
      <c r="C14" s="58">
        <v>0.74835230000000008</v>
      </c>
      <c r="D14" s="58">
        <v>0.37720540609999997</v>
      </c>
      <c r="E14" s="58">
        <v>1.3607090842405345</v>
      </c>
      <c r="F14" s="58">
        <v>0.93509184411219226</v>
      </c>
      <c r="G14" s="58">
        <v>0.87233816650443463</v>
      </c>
      <c r="H14" s="58">
        <v>0.58822713332546084</v>
      </c>
      <c r="I14" s="58">
        <v>1.0123310673670074</v>
      </c>
      <c r="J14" s="58">
        <v>0.68833223684210521</v>
      </c>
      <c r="K14" s="58">
        <v>0.41717105263157894</v>
      </c>
      <c r="L14" s="58">
        <v>2.0060375734903362</v>
      </c>
      <c r="M14" s="58">
        <v>1.4071401836401403</v>
      </c>
      <c r="N14" s="58">
        <v>3.9440843021464764</v>
      </c>
      <c r="O14" s="58">
        <v>1.6269347746354215</v>
      </c>
      <c r="P14" s="58">
        <v>6.1446812059993867</v>
      </c>
      <c r="Q14" s="58">
        <v>3.2538695492708429</v>
      </c>
      <c r="R14" s="58">
        <v>3.2538695492708429</v>
      </c>
      <c r="S14" s="58">
        <v>11.200083854197869</v>
      </c>
      <c r="T14" s="62">
        <f t="shared" si="0"/>
        <v>1.1147201839525418</v>
      </c>
      <c r="U14" s="62">
        <f t="shared" si="1"/>
        <v>0.48997233085109865</v>
      </c>
    </row>
    <row r="15" spans="1:22" ht="15.75" x14ac:dyDescent="0.25">
      <c r="A15" s="59">
        <v>1744</v>
      </c>
      <c r="B15" s="58">
        <v>3.2617571999999999</v>
      </c>
      <c r="C15" s="58">
        <v>0.74835230000000008</v>
      </c>
      <c r="D15" s="58">
        <v>0.38149431675999995</v>
      </c>
      <c r="E15" s="58">
        <v>1.440750795078213</v>
      </c>
      <c r="F15" s="58">
        <v>0.93509184411219226</v>
      </c>
      <c r="G15" s="58">
        <v>0.95663975402377066</v>
      </c>
      <c r="H15" s="58">
        <v>0.59506698371296618</v>
      </c>
      <c r="I15" s="58">
        <v>1.1896737361028336</v>
      </c>
      <c r="J15" s="58">
        <v>0.70084736842105266</v>
      </c>
      <c r="K15" s="58">
        <v>0.422078947368421</v>
      </c>
      <c r="L15" s="58">
        <v>2.1240397836956504</v>
      </c>
      <c r="M15" s="58">
        <v>1.6536464931829389</v>
      </c>
      <c r="N15" s="58">
        <v>4.1760892610962701</v>
      </c>
      <c r="O15" s="58">
        <v>1.7226368202022113</v>
      </c>
      <c r="P15" s="58">
        <v>6.1446812059993867</v>
      </c>
      <c r="Q15" s="58">
        <v>3.4452736404044226</v>
      </c>
      <c r="R15" s="58">
        <v>3.4452736404044226</v>
      </c>
      <c r="S15" s="58">
        <v>11.200083854197869</v>
      </c>
      <c r="T15" s="62">
        <f t="shared" si="0"/>
        <v>1.1724129607860201</v>
      </c>
      <c r="U15" s="62">
        <f t="shared" si="1"/>
        <v>0.50122164558264226</v>
      </c>
    </row>
    <row r="16" spans="1:22" ht="15.75" x14ac:dyDescent="0.25">
      <c r="A16" s="59">
        <v>1745</v>
      </c>
      <c r="B16" s="58">
        <v>3.2604585000000004</v>
      </c>
      <c r="C16" s="58">
        <v>0.74835230000000008</v>
      </c>
      <c r="D16" s="58">
        <v>0.38578322742000004</v>
      </c>
      <c r="E16" s="58">
        <v>1.440750795078213</v>
      </c>
      <c r="F16" s="58">
        <v>0.93509184411219226</v>
      </c>
      <c r="G16" s="58">
        <v>0.9896273317487283</v>
      </c>
      <c r="H16" s="58">
        <v>0.60190683410047163</v>
      </c>
      <c r="I16" s="58">
        <v>1.5074126842545219</v>
      </c>
      <c r="J16" s="58">
        <v>0.76857631578947372</v>
      </c>
      <c r="K16" s="58">
        <v>0.42698684210526311</v>
      </c>
      <c r="L16" s="58">
        <v>2.1240397836956504</v>
      </c>
      <c r="M16" s="58">
        <v>2.0953036311137856</v>
      </c>
      <c r="N16" s="58">
        <v>4.1760892610962701</v>
      </c>
      <c r="O16" s="58">
        <v>1.7226368202022113</v>
      </c>
      <c r="P16" s="58">
        <v>6.1446812059993867</v>
      </c>
      <c r="Q16" s="58">
        <v>3.4452736404044226</v>
      </c>
      <c r="R16" s="58">
        <v>3.4452736404044226</v>
      </c>
      <c r="S16" s="58">
        <v>11.200083854197869</v>
      </c>
      <c r="T16" s="62">
        <f t="shared" si="0"/>
        <v>1.2356805037408409</v>
      </c>
      <c r="U16" s="62">
        <f t="shared" si="1"/>
        <v>0.50505362129741305</v>
      </c>
    </row>
    <row r="17" spans="1:21" ht="15.75" x14ac:dyDescent="0.25">
      <c r="A17" s="59">
        <v>1746</v>
      </c>
      <c r="B17" s="58">
        <v>3.2591598000000004</v>
      </c>
      <c r="C17" s="58">
        <v>0.74835230000000008</v>
      </c>
      <c r="D17" s="58">
        <v>0.39007213807999996</v>
      </c>
      <c r="E17" s="58">
        <v>1.5207925059158918</v>
      </c>
      <c r="F17" s="58">
        <v>0.93509184411219226</v>
      </c>
      <c r="G17" s="58">
        <v>1.0620167384229406</v>
      </c>
      <c r="H17" s="58">
        <v>0.60874668448797697</v>
      </c>
      <c r="I17" s="58">
        <v>1.2487879590147755</v>
      </c>
      <c r="J17" s="58">
        <v>0.79507894736842111</v>
      </c>
      <c r="K17" s="58">
        <v>0.43189473684210522</v>
      </c>
      <c r="L17" s="58">
        <v>2.2420419939009637</v>
      </c>
      <c r="M17" s="58">
        <v>1.7358152630305379</v>
      </c>
      <c r="N17" s="58">
        <v>4.4080942200460624</v>
      </c>
      <c r="O17" s="58">
        <v>1.8183388657690009</v>
      </c>
      <c r="P17" s="58">
        <v>6.1446812059993867</v>
      </c>
      <c r="Q17" s="58">
        <v>3.6366777315380019</v>
      </c>
      <c r="R17" s="58">
        <v>3.6366777315380019</v>
      </c>
      <c r="S17" s="58">
        <v>11.200083854197869</v>
      </c>
      <c r="T17" s="62">
        <f t="shared" si="0"/>
        <v>1.2105845815034653</v>
      </c>
      <c r="U17" s="62">
        <f t="shared" si="1"/>
        <v>0.51571548601467654</v>
      </c>
    </row>
    <row r="18" spans="1:21" ht="15.75" x14ac:dyDescent="0.25">
      <c r="A18" s="59">
        <v>1747</v>
      </c>
      <c r="B18" s="58">
        <v>3.2578611</v>
      </c>
      <c r="C18" s="58">
        <v>0.74835230000000008</v>
      </c>
      <c r="D18" s="58">
        <v>0.39436104873999994</v>
      </c>
      <c r="E18" s="58">
        <v>1.5207925059158918</v>
      </c>
      <c r="F18" s="58">
        <v>0.93509184411219226</v>
      </c>
      <c r="G18" s="58">
        <v>1.0968369593548406</v>
      </c>
      <c r="H18" s="58">
        <v>0.61558653487548232</v>
      </c>
      <c r="I18" s="58">
        <v>1.2118415696948117</v>
      </c>
      <c r="J18" s="58">
        <v>0.85323749999999987</v>
      </c>
      <c r="K18" s="58">
        <v>0.43680263157894733</v>
      </c>
      <c r="L18" s="58">
        <v>2.2420419939009637</v>
      </c>
      <c r="M18" s="58">
        <v>1.6844597818757885</v>
      </c>
      <c r="N18" s="58">
        <v>4.4080942200460624</v>
      </c>
      <c r="O18" s="58">
        <v>1.8183388657690009</v>
      </c>
      <c r="P18" s="58">
        <v>6.1446812059993867</v>
      </c>
      <c r="Q18" s="58">
        <v>3.6366777315380019</v>
      </c>
      <c r="R18" s="58">
        <v>3.6366777315380019</v>
      </c>
      <c r="S18" s="58">
        <v>11.200083854197869</v>
      </c>
      <c r="T18" s="62">
        <f t="shared" si="0"/>
        <v>1.2078877901183172</v>
      </c>
      <c r="U18" s="62">
        <f t="shared" si="1"/>
        <v>0.51963783865472124</v>
      </c>
    </row>
    <row r="19" spans="1:21" ht="15.75" x14ac:dyDescent="0.25">
      <c r="A19" s="59">
        <v>1748</v>
      </c>
      <c r="B19" s="58">
        <v>3.2565624</v>
      </c>
      <c r="C19" s="58">
        <v>0.74835230000000008</v>
      </c>
      <c r="D19" s="58">
        <v>0.39864995939999998</v>
      </c>
      <c r="E19" s="58">
        <v>1.4567591372457489</v>
      </c>
      <c r="F19" s="58">
        <v>1.0736239691658502</v>
      </c>
      <c r="G19" s="58">
        <v>1.0840084569062456</v>
      </c>
      <c r="H19" s="58">
        <v>0.68398503875053585</v>
      </c>
      <c r="I19" s="58">
        <v>1.4261306277506016</v>
      </c>
      <c r="J19" s="58">
        <v>0.88121249999999995</v>
      </c>
      <c r="K19" s="58">
        <v>0.44171052631578944</v>
      </c>
      <c r="L19" s="58">
        <v>2.1476402257367129</v>
      </c>
      <c r="M19" s="58">
        <v>1.9823215725733361</v>
      </c>
      <c r="N19" s="58">
        <v>4.2224902528862289</v>
      </c>
      <c r="O19" s="58">
        <v>1.7417772293155693</v>
      </c>
      <c r="P19" s="58">
        <v>6.1446812059993867</v>
      </c>
      <c r="Q19" s="58">
        <v>3.4835544586311387</v>
      </c>
      <c r="R19" s="58">
        <v>3.4835544586311387</v>
      </c>
      <c r="S19" s="58">
        <v>11.200083854197869</v>
      </c>
      <c r="T19" s="62">
        <f t="shared" si="0"/>
        <v>1.23477805317537</v>
      </c>
      <c r="U19" s="62">
        <f t="shared" si="1"/>
        <v>0.51730096315036178</v>
      </c>
    </row>
    <row r="20" spans="1:21" ht="15.75" x14ac:dyDescent="0.25">
      <c r="A20" s="59">
        <v>1749</v>
      </c>
      <c r="B20" s="58">
        <v>3.2552637000000004</v>
      </c>
      <c r="C20" s="58">
        <v>0.83981190000000017</v>
      </c>
      <c r="D20" s="58">
        <v>0.44153906599999998</v>
      </c>
      <c r="E20" s="58">
        <v>1.4007299396593738</v>
      </c>
      <c r="F20" s="58">
        <v>1.1775230629560938</v>
      </c>
      <c r="G20" s="58">
        <v>1.0743870800697999</v>
      </c>
      <c r="H20" s="58">
        <v>0.7523835426255896</v>
      </c>
      <c r="I20" s="58">
        <v>1.7069231865823264</v>
      </c>
      <c r="J20" s="58">
        <v>0.87090592105263165</v>
      </c>
      <c r="K20" s="58">
        <v>0.4907894736842105</v>
      </c>
      <c r="L20" s="58">
        <v>2.0650386785929928</v>
      </c>
      <c r="M20" s="58">
        <v>2.3726232293494336</v>
      </c>
      <c r="N20" s="58">
        <v>4.060086781621373</v>
      </c>
      <c r="O20" s="58">
        <v>1.6747857974188165</v>
      </c>
      <c r="P20" s="58">
        <v>6.1446812059993867</v>
      </c>
      <c r="Q20" s="58">
        <v>3.349571594837633</v>
      </c>
      <c r="R20" s="58">
        <v>3.349571594837633</v>
      </c>
      <c r="S20" s="58">
        <v>11.200083854197869</v>
      </c>
      <c r="T20" s="62">
        <f t="shared" si="0"/>
        <v>1.3359209727183425</v>
      </c>
      <c r="U20" s="62">
        <f t="shared" si="1"/>
        <v>0.54673348641060493</v>
      </c>
    </row>
    <row r="21" spans="1:21" ht="15.75" x14ac:dyDescent="0.25">
      <c r="A21" s="59">
        <v>1750</v>
      </c>
      <c r="B21" s="58">
        <v>3.253965</v>
      </c>
      <c r="C21" s="58">
        <v>0.90840659999999995</v>
      </c>
      <c r="D21" s="58">
        <v>0.48442817259999998</v>
      </c>
      <c r="E21" s="58">
        <v>1.3607090842405345</v>
      </c>
      <c r="F21" s="58">
        <v>1.1428900316926793</v>
      </c>
      <c r="G21" s="58">
        <v>1.0748452408715354</v>
      </c>
      <c r="H21" s="58">
        <v>0.7523835426255896</v>
      </c>
      <c r="I21" s="58">
        <v>1.2783450704707464</v>
      </c>
      <c r="J21" s="58">
        <v>0.86317598684210528</v>
      </c>
      <c r="K21" s="58">
        <v>0.53986842105263155</v>
      </c>
      <c r="L21" s="58">
        <v>2.0060375734903362</v>
      </c>
      <c r="M21" s="58">
        <v>1.7768996479543377</v>
      </c>
      <c r="N21" s="58">
        <v>3.9440843021464764</v>
      </c>
      <c r="O21" s="58">
        <v>1.6269347746354215</v>
      </c>
      <c r="P21" s="58">
        <v>6.1446812059993867</v>
      </c>
      <c r="Q21" s="58">
        <v>3.2538695492708429</v>
      </c>
      <c r="R21" s="58">
        <v>3.2538695492708429</v>
      </c>
      <c r="S21" s="58">
        <v>11.200083854197869</v>
      </c>
      <c r="T21" s="62">
        <f t="shared" si="0"/>
        <v>1.2937928685376048</v>
      </c>
      <c r="U21" s="62">
        <f t="shared" si="1"/>
        <v>0.57482147950770257</v>
      </c>
    </row>
    <row r="22" spans="1:21" ht="15.75" x14ac:dyDescent="0.25">
      <c r="A22" s="59">
        <v>1751</v>
      </c>
      <c r="B22" s="58">
        <v>3.2526663</v>
      </c>
      <c r="C22" s="58">
        <v>0.8855417000000001</v>
      </c>
      <c r="D22" s="58">
        <v>0.48442817259999998</v>
      </c>
      <c r="E22" s="58">
        <v>1.3206882288216957</v>
      </c>
      <c r="F22" s="58">
        <v>1.1082570004292649</v>
      </c>
      <c r="G22" s="58">
        <v>1.0734707584663288</v>
      </c>
      <c r="H22" s="58">
        <v>0.68398503875053585</v>
      </c>
      <c r="I22" s="58">
        <v>1.2118415696948117</v>
      </c>
      <c r="J22" s="58">
        <v>0.8635440789473684</v>
      </c>
      <c r="K22" s="58">
        <v>0.53986842105263155</v>
      </c>
      <c r="L22" s="58">
        <v>1.9470364683876795</v>
      </c>
      <c r="M22" s="58">
        <v>1.6844597818757885</v>
      </c>
      <c r="N22" s="58">
        <v>3.8280818226715811</v>
      </c>
      <c r="O22" s="58">
        <v>1.5790837518520271</v>
      </c>
      <c r="P22" s="58">
        <v>6.1446812059993867</v>
      </c>
      <c r="Q22" s="58">
        <v>3.1581675037040542</v>
      </c>
      <c r="R22" s="58">
        <v>3.1581675037040542</v>
      </c>
      <c r="S22" s="58">
        <v>11.200083854197869</v>
      </c>
      <c r="T22" s="62">
        <f t="shared" si="0"/>
        <v>1.2589954261360601</v>
      </c>
      <c r="U22" s="62">
        <f t="shared" si="1"/>
        <v>0.56949134398522228</v>
      </c>
    </row>
    <row r="23" spans="1:21" ht="15.75" x14ac:dyDescent="0.25">
      <c r="A23" s="59">
        <v>1752</v>
      </c>
      <c r="B23" s="58">
        <v>3.2513676</v>
      </c>
      <c r="C23" s="58">
        <v>0.86267680000000002</v>
      </c>
      <c r="D23" s="58">
        <v>0.44153906599999998</v>
      </c>
      <c r="E23" s="58">
        <v>1.2406465179840171</v>
      </c>
      <c r="F23" s="58">
        <v>1.0389909379024358</v>
      </c>
      <c r="G23" s="58">
        <v>1.0226149094736861</v>
      </c>
      <c r="H23" s="58">
        <v>0.67030533797552516</v>
      </c>
      <c r="I23" s="58">
        <v>1.3965735162946307</v>
      </c>
      <c r="J23" s="58">
        <v>0.86243980263157882</v>
      </c>
      <c r="K23" s="58">
        <v>0.4907894736842105</v>
      </c>
      <c r="L23" s="58">
        <v>1.8290342581823653</v>
      </c>
      <c r="M23" s="58">
        <v>1.9412371876495365</v>
      </c>
      <c r="N23" s="58">
        <v>3.5960768637217884</v>
      </c>
      <c r="O23" s="58">
        <v>1.4833817062852375</v>
      </c>
      <c r="P23" s="58">
        <v>6.1446812059993867</v>
      </c>
      <c r="Q23" s="58">
        <v>2.9667634125704749</v>
      </c>
      <c r="R23" s="58">
        <v>2.9667634125704749</v>
      </c>
      <c r="S23" s="58">
        <v>11.200083854197869</v>
      </c>
      <c r="T23" s="62">
        <f t="shared" si="0"/>
        <v>1.2578954465510346</v>
      </c>
      <c r="U23" s="62">
        <f t="shared" si="1"/>
        <v>0.53722572832738147</v>
      </c>
    </row>
    <row r="24" spans="1:21" ht="15.75" x14ac:dyDescent="0.25">
      <c r="A24" s="59">
        <v>1753</v>
      </c>
      <c r="B24" s="58">
        <v>3.2500688999999996</v>
      </c>
      <c r="C24" s="58">
        <v>0.81694699999999987</v>
      </c>
      <c r="D24" s="58">
        <v>0.43296124467999997</v>
      </c>
      <c r="E24" s="58">
        <v>1.2006256625651779</v>
      </c>
      <c r="F24" s="58">
        <v>0.9697248753756067</v>
      </c>
      <c r="G24" s="58">
        <v>0.9896273317487283</v>
      </c>
      <c r="H24" s="58">
        <v>0.64978578681300914</v>
      </c>
      <c r="I24" s="58">
        <v>2.0172728568700222</v>
      </c>
      <c r="J24" s="58">
        <v>0.8215815789473685</v>
      </c>
      <c r="K24" s="58">
        <v>0.48097368421052628</v>
      </c>
      <c r="L24" s="58">
        <v>1.7700331530797082</v>
      </c>
      <c r="M24" s="58">
        <v>2.8040092710493307</v>
      </c>
      <c r="N24" s="58">
        <v>3.4800743842468917</v>
      </c>
      <c r="O24" s="58">
        <v>1.4355306835018429</v>
      </c>
      <c r="P24" s="58">
        <v>6.1446812059993867</v>
      </c>
      <c r="Q24" s="58">
        <v>2.8710613670036857</v>
      </c>
      <c r="R24" s="58">
        <v>2.8710613670036857</v>
      </c>
      <c r="S24" s="58">
        <v>11.200083854197869</v>
      </c>
      <c r="T24" s="62">
        <f t="shared" si="0"/>
        <v>1.3325179103970781</v>
      </c>
      <c r="U24" s="62">
        <f t="shared" si="1"/>
        <v>0.52310724845027168</v>
      </c>
    </row>
    <row r="25" spans="1:21" ht="15.75" x14ac:dyDescent="0.25">
      <c r="A25" s="59">
        <v>1754</v>
      </c>
      <c r="B25" s="58">
        <v>3.2487702000000005</v>
      </c>
      <c r="C25" s="58">
        <v>0.77121720000000016</v>
      </c>
      <c r="D25" s="58">
        <v>0.42009451269999998</v>
      </c>
      <c r="E25" s="58">
        <v>1.3607090842405345</v>
      </c>
      <c r="F25" s="58">
        <v>1.0389909379024358</v>
      </c>
      <c r="G25" s="58">
        <v>1.1215776426485584</v>
      </c>
      <c r="H25" s="58">
        <v>0.67030533797552516</v>
      </c>
      <c r="I25" s="58">
        <v>1.2561772368787685</v>
      </c>
      <c r="J25" s="58">
        <v>0.79507894736842111</v>
      </c>
      <c r="K25" s="58">
        <v>0.46625</v>
      </c>
      <c r="L25" s="58">
        <v>2.0060375734903362</v>
      </c>
      <c r="M25" s="58">
        <v>1.7460863592614881</v>
      </c>
      <c r="N25" s="58">
        <v>3.9440843021464764</v>
      </c>
      <c r="O25" s="58">
        <v>1.6269347746354215</v>
      </c>
      <c r="P25" s="58">
        <v>6.1446812059993867</v>
      </c>
      <c r="Q25" s="58">
        <v>3.2538695492708429</v>
      </c>
      <c r="R25" s="58">
        <v>3.2538695492708429</v>
      </c>
      <c r="S25" s="58">
        <v>11.200083854197869</v>
      </c>
      <c r="T25" s="62">
        <f t="shared" si="0"/>
        <v>1.2052709869820968</v>
      </c>
      <c r="U25" s="62">
        <f t="shared" si="1"/>
        <v>0.52713446356072957</v>
      </c>
    </row>
    <row r="26" spans="1:21" ht="15.75" x14ac:dyDescent="0.25">
      <c r="A26" s="59">
        <v>1755</v>
      </c>
      <c r="B26" s="58">
        <v>3.2474715000000001</v>
      </c>
      <c r="C26" s="58">
        <v>0.81694699999999987</v>
      </c>
      <c r="D26" s="58">
        <v>0.43296124467999997</v>
      </c>
      <c r="E26" s="58">
        <v>1.5207925059158918</v>
      </c>
      <c r="F26" s="58">
        <v>1.1082570004292649</v>
      </c>
      <c r="G26" s="58">
        <v>1.2361178430824391</v>
      </c>
      <c r="H26" s="58">
        <v>0.70450458991305198</v>
      </c>
      <c r="I26" s="58">
        <v>1.293123626198732</v>
      </c>
      <c r="J26" s="58">
        <v>0.90108947368421044</v>
      </c>
      <c r="K26" s="58">
        <v>0.48097368421052628</v>
      </c>
      <c r="L26" s="58">
        <v>2.2420419939009637</v>
      </c>
      <c r="M26" s="58">
        <v>1.7974418404162373</v>
      </c>
      <c r="N26" s="58">
        <v>4.4080942200460624</v>
      </c>
      <c r="O26" s="58">
        <v>1.8183388657690009</v>
      </c>
      <c r="P26" s="58">
        <v>6.1446812059993867</v>
      </c>
      <c r="Q26" s="58">
        <v>3.6366777315380019</v>
      </c>
      <c r="R26" s="58">
        <v>3.6366777315380019</v>
      </c>
      <c r="S26" s="58">
        <v>11.200083854197869</v>
      </c>
      <c r="T26" s="62">
        <f t="shared" si="0"/>
        <v>1.2848546679333754</v>
      </c>
      <c r="U26" s="62">
        <f t="shared" si="1"/>
        <v>0.55481008533602449</v>
      </c>
    </row>
    <row r="27" spans="1:21" ht="15.75" x14ac:dyDescent="0.25">
      <c r="A27" s="59">
        <v>1756</v>
      </c>
      <c r="B27" s="58">
        <v>3.2461728000000001</v>
      </c>
      <c r="C27" s="58">
        <v>0.86267680000000002</v>
      </c>
      <c r="D27" s="58">
        <v>0.45440579797999997</v>
      </c>
      <c r="E27" s="58">
        <v>1.6008342167535701</v>
      </c>
      <c r="F27" s="58">
        <v>1.1775230629560938</v>
      </c>
      <c r="G27" s="58">
        <v>1.3011766769288835</v>
      </c>
      <c r="H27" s="58">
        <v>0.73186399146307346</v>
      </c>
      <c r="I27" s="58">
        <v>1.4409091834785872</v>
      </c>
      <c r="J27" s="58">
        <v>0.99311249999999984</v>
      </c>
      <c r="K27" s="58">
        <v>0.50551315789473683</v>
      </c>
      <c r="L27" s="58">
        <v>2.3600442041062775</v>
      </c>
      <c r="M27" s="58">
        <v>2.0028637650352361</v>
      </c>
      <c r="N27" s="58">
        <v>4.6400991789958557</v>
      </c>
      <c r="O27" s="58">
        <v>1.9140409113357904</v>
      </c>
      <c r="P27" s="58">
        <v>6.1446812059993867</v>
      </c>
      <c r="Q27" s="58">
        <v>3.8280818226715807</v>
      </c>
      <c r="R27" s="58">
        <v>3.8280818226715807</v>
      </c>
      <c r="S27" s="58">
        <v>11.200083854197869</v>
      </c>
      <c r="T27" s="62">
        <f t="shared" si="0"/>
        <v>1.364718598402817</v>
      </c>
      <c r="U27" s="62">
        <f t="shared" si="1"/>
        <v>0.57956912713950337</v>
      </c>
    </row>
    <row r="28" spans="1:21" ht="15.75" x14ac:dyDescent="0.25">
      <c r="A28" s="59">
        <v>1757</v>
      </c>
      <c r="B28" s="58">
        <v>3.2448741000000001</v>
      </c>
      <c r="C28" s="58">
        <v>0.90840659999999995</v>
      </c>
      <c r="D28" s="58">
        <v>0.47156144062000005</v>
      </c>
      <c r="E28" s="58">
        <v>1.6808759275912488</v>
      </c>
      <c r="F28" s="58">
        <v>1.2121560942195084</v>
      </c>
      <c r="G28" s="58">
        <v>1.3662355107753272</v>
      </c>
      <c r="H28" s="58">
        <v>0.82078204650064313</v>
      </c>
      <c r="I28" s="58">
        <v>1.6108625743504206</v>
      </c>
      <c r="J28" s="58">
        <v>1.0453815789473682</v>
      </c>
      <c r="K28" s="58">
        <v>0.52514473684210528</v>
      </c>
      <c r="L28" s="58">
        <v>2.4780464143115917</v>
      </c>
      <c r="M28" s="58">
        <v>2.2390989783470845</v>
      </c>
      <c r="N28" s="58">
        <v>4.872104137945648</v>
      </c>
      <c r="O28" s="58">
        <v>2.00974295690258</v>
      </c>
      <c r="P28" s="58">
        <v>6.1446812059993867</v>
      </c>
      <c r="Q28" s="58">
        <v>4.01948591380516</v>
      </c>
      <c r="R28" s="58">
        <v>4.01948591380516</v>
      </c>
      <c r="S28" s="58">
        <v>11.200083854197869</v>
      </c>
      <c r="T28" s="62">
        <f t="shared" si="0"/>
        <v>1.4487191073543126</v>
      </c>
      <c r="U28" s="62">
        <f t="shared" si="1"/>
        <v>0.60212297788314095</v>
      </c>
    </row>
    <row r="29" spans="1:21" ht="15.75" x14ac:dyDescent="0.25">
      <c r="A29" s="59">
        <v>1758</v>
      </c>
      <c r="B29" s="58">
        <v>3.2435754000000001</v>
      </c>
      <c r="C29" s="58">
        <v>0.93127150000000003</v>
      </c>
      <c r="D29" s="58">
        <v>0.52731727920000004</v>
      </c>
      <c r="E29" s="58">
        <v>1.6008342167535701</v>
      </c>
      <c r="F29" s="58">
        <v>1.2190827004721914</v>
      </c>
      <c r="G29" s="58">
        <v>1.3195031089983043</v>
      </c>
      <c r="H29" s="58">
        <v>0.82078204650064313</v>
      </c>
      <c r="I29" s="58">
        <v>1.3448485712466816</v>
      </c>
      <c r="J29" s="58">
        <v>1.0976506578947367</v>
      </c>
      <c r="K29" s="58">
        <v>0.58894736842105266</v>
      </c>
      <c r="L29" s="58">
        <v>2.3600442041062775</v>
      </c>
      <c r="M29" s="58">
        <v>1.8693395140328872</v>
      </c>
      <c r="N29" s="58">
        <v>4.6400991789958557</v>
      </c>
      <c r="O29" s="58">
        <v>1.9140409113357904</v>
      </c>
      <c r="P29" s="58">
        <v>6.1446812059993867</v>
      </c>
      <c r="Q29" s="58">
        <v>3.8280818226715807</v>
      </c>
      <c r="R29" s="58">
        <v>3.8280818226715807</v>
      </c>
      <c r="S29" s="58">
        <v>11.200083854197869</v>
      </c>
      <c r="T29" s="62">
        <f t="shared" si="0"/>
        <v>1.3940120377505962</v>
      </c>
      <c r="U29" s="62">
        <f t="shared" si="1"/>
        <v>0.62641802523146328</v>
      </c>
    </row>
    <row r="30" spans="1:21" ht="15.75" x14ac:dyDescent="0.25">
      <c r="A30" s="59">
        <v>1759</v>
      </c>
      <c r="B30" s="58">
        <v>3.2422767000000001</v>
      </c>
      <c r="C30" s="58">
        <v>0.93584448000000009</v>
      </c>
      <c r="D30" s="58">
        <v>0.52731727920000004</v>
      </c>
      <c r="E30" s="58">
        <v>1.6008342167535701</v>
      </c>
      <c r="F30" s="58">
        <v>1.2260093067248743</v>
      </c>
      <c r="G30" s="58">
        <v>1.337829541067725</v>
      </c>
      <c r="H30" s="58">
        <v>0.82078204650064313</v>
      </c>
      <c r="I30" s="58">
        <v>1.411352072022616</v>
      </c>
      <c r="J30" s="58">
        <v>1.0601052631578947</v>
      </c>
      <c r="K30" s="58">
        <v>0.58894736842105266</v>
      </c>
      <c r="L30" s="58">
        <v>2.3600442041062775</v>
      </c>
      <c r="M30" s="58">
        <v>1.9617793801114365</v>
      </c>
      <c r="N30" s="58">
        <v>4.6400991789958557</v>
      </c>
      <c r="O30" s="58">
        <v>1.9140409113357904</v>
      </c>
      <c r="P30" s="58">
        <v>6.1446812059993867</v>
      </c>
      <c r="Q30" s="58">
        <v>3.8280818226715807</v>
      </c>
      <c r="R30" s="58">
        <v>3.8280818226715807</v>
      </c>
      <c r="S30" s="58">
        <v>11.200083854197869</v>
      </c>
      <c r="T30" s="62">
        <f t="shared" si="0"/>
        <v>1.4116316135284139</v>
      </c>
      <c r="U30" s="62">
        <f t="shared" si="1"/>
        <v>0.62788558653899629</v>
      </c>
    </row>
    <row r="31" spans="1:21" ht="15.75" x14ac:dyDescent="0.25">
      <c r="A31" s="59">
        <v>1760</v>
      </c>
      <c r="B31" s="58">
        <v>3.2409780000000001</v>
      </c>
      <c r="C31" s="58">
        <v>0.94041745999999993</v>
      </c>
      <c r="D31" s="58">
        <v>0.52731727920000004</v>
      </c>
      <c r="E31" s="58">
        <v>1.5207925059158918</v>
      </c>
      <c r="F31" s="58">
        <v>1.2329359129775572</v>
      </c>
      <c r="G31" s="58">
        <v>1.3057582849462388</v>
      </c>
      <c r="H31" s="58">
        <v>0.82078204650064313</v>
      </c>
      <c r="I31" s="58">
        <v>1.3448485712466816</v>
      </c>
      <c r="J31" s="58">
        <v>1.0748289473684209</v>
      </c>
      <c r="K31" s="58">
        <v>0.58894736842105266</v>
      </c>
      <c r="L31" s="58">
        <v>2.2420419939009637</v>
      </c>
      <c r="M31" s="58">
        <v>1.8693395140328872</v>
      </c>
      <c r="N31" s="58">
        <v>4.4080942200460624</v>
      </c>
      <c r="O31" s="58">
        <v>1.8183388657690009</v>
      </c>
      <c r="P31" s="58">
        <v>6.1446812059993867</v>
      </c>
      <c r="Q31" s="58">
        <v>3.6366777315380019</v>
      </c>
      <c r="R31" s="58">
        <v>3.6366777315380019</v>
      </c>
      <c r="S31" s="58">
        <v>11.200083854197869</v>
      </c>
      <c r="T31" s="62">
        <f t="shared" si="0"/>
        <v>1.3839186148353562</v>
      </c>
      <c r="U31" s="62">
        <f t="shared" si="1"/>
        <v>0.62198099729239353</v>
      </c>
    </row>
    <row r="32" spans="1:21" ht="15.75" x14ac:dyDescent="0.25">
      <c r="A32" s="59">
        <v>1761</v>
      </c>
      <c r="B32" s="58">
        <v>3.2396792999999997</v>
      </c>
      <c r="C32" s="58">
        <v>0.94499043999999999</v>
      </c>
      <c r="D32" s="58">
        <v>0.52731727920000004</v>
      </c>
      <c r="E32" s="58">
        <v>1.440750795078213</v>
      </c>
      <c r="F32" s="58">
        <v>1.2398625192302402</v>
      </c>
      <c r="G32" s="58">
        <v>1.2535279535483892</v>
      </c>
      <c r="H32" s="58">
        <v>0.82078204650064313</v>
      </c>
      <c r="I32" s="58">
        <v>1.2857343483347392</v>
      </c>
      <c r="J32" s="58">
        <v>1.0490625</v>
      </c>
      <c r="K32" s="58">
        <v>0.58894736842105266</v>
      </c>
      <c r="L32" s="58">
        <v>2.1240397836956504</v>
      </c>
      <c r="M32" s="58">
        <v>1.7871707441852875</v>
      </c>
      <c r="N32" s="58">
        <v>4.1760892610962701</v>
      </c>
      <c r="O32" s="58">
        <v>1.7226368202022113</v>
      </c>
      <c r="P32" s="58">
        <v>6.1446812059993867</v>
      </c>
      <c r="Q32" s="58">
        <v>3.4452736404044226</v>
      </c>
      <c r="R32" s="58">
        <v>3.4452736404044226</v>
      </c>
      <c r="S32" s="58">
        <v>11.200083854197869</v>
      </c>
      <c r="T32" s="62">
        <f t="shared" si="0"/>
        <v>1.3551543405345086</v>
      </c>
      <c r="U32" s="62">
        <f t="shared" si="1"/>
        <v>0.61508226186777848</v>
      </c>
    </row>
    <row r="33" spans="1:21" ht="15.75" x14ac:dyDescent="0.25">
      <c r="A33" s="59">
        <v>1762</v>
      </c>
      <c r="B33" s="58">
        <v>3.2383806000000002</v>
      </c>
      <c r="C33" s="58">
        <v>0.94956342000000005</v>
      </c>
      <c r="D33" s="58">
        <v>0.52731727920000004</v>
      </c>
      <c r="E33" s="58">
        <v>1.440750795078213</v>
      </c>
      <c r="F33" s="58">
        <v>1.2467891254829229</v>
      </c>
      <c r="G33" s="58">
        <v>1.270021742410868</v>
      </c>
      <c r="H33" s="58">
        <v>0.82078204650064313</v>
      </c>
      <c r="I33" s="58">
        <v>1.4261306277506016</v>
      </c>
      <c r="J33" s="58">
        <v>1.0070999999999999</v>
      </c>
      <c r="K33" s="58">
        <v>0.58894736842105266</v>
      </c>
      <c r="L33" s="58">
        <v>2.1240397836956504</v>
      </c>
      <c r="M33" s="58">
        <v>1.9823215725733361</v>
      </c>
      <c r="N33" s="58">
        <v>4.1760892610962701</v>
      </c>
      <c r="O33" s="58">
        <v>1.7226368202022113</v>
      </c>
      <c r="P33" s="58">
        <v>6.1446812059993867</v>
      </c>
      <c r="Q33" s="58">
        <v>3.4452736404044226</v>
      </c>
      <c r="R33" s="58">
        <v>3.4452736404044226</v>
      </c>
      <c r="S33" s="58">
        <v>11.200083854197869</v>
      </c>
      <c r="T33" s="62">
        <f t="shared" si="0"/>
        <v>1.3863415898796139</v>
      </c>
      <c r="U33" s="62">
        <f t="shared" si="1"/>
        <v>0.61645944625003768</v>
      </c>
    </row>
    <row r="34" spans="1:21" ht="15.75" x14ac:dyDescent="0.25">
      <c r="A34" s="59">
        <v>1763</v>
      </c>
      <c r="B34" s="58">
        <v>3.2370819000000002</v>
      </c>
      <c r="C34" s="58">
        <v>0.95413639999999988</v>
      </c>
      <c r="D34" s="58">
        <v>0.52731727920000004</v>
      </c>
      <c r="E34" s="58">
        <v>1.440750795078213</v>
      </c>
      <c r="F34" s="58">
        <v>1.2121560942195084</v>
      </c>
      <c r="G34" s="58">
        <v>1.270021742410868</v>
      </c>
      <c r="H34" s="58">
        <v>0.81394219611313767</v>
      </c>
      <c r="I34" s="58">
        <v>1.4187413498866088</v>
      </c>
      <c r="J34" s="58">
        <v>1.0203513157894735</v>
      </c>
      <c r="K34" s="58">
        <v>0.58894736842105266</v>
      </c>
      <c r="L34" s="58">
        <v>2.1240397836956504</v>
      </c>
      <c r="M34" s="58">
        <v>1.9720504763423863</v>
      </c>
      <c r="N34" s="58">
        <v>4.1760892610962701</v>
      </c>
      <c r="O34" s="58">
        <v>1.7226368202022113</v>
      </c>
      <c r="P34" s="58">
        <v>6.1446812059993867</v>
      </c>
      <c r="Q34" s="58">
        <v>3.4452736404044226</v>
      </c>
      <c r="R34" s="58">
        <v>3.4452736404044226</v>
      </c>
      <c r="S34" s="58">
        <v>11.200083854197869</v>
      </c>
      <c r="T34" s="62">
        <f t="shared" si="0"/>
        <v>1.3879633569883354</v>
      </c>
      <c r="U34" s="62">
        <f t="shared" si="1"/>
        <v>0.61702323830483219</v>
      </c>
    </row>
    <row r="35" spans="1:21" ht="15.75" x14ac:dyDescent="0.25">
      <c r="A35" s="59">
        <v>1764</v>
      </c>
      <c r="B35" s="58">
        <v>3.2357831999999997</v>
      </c>
      <c r="C35" s="58">
        <v>0.93127150000000003</v>
      </c>
      <c r="D35" s="58">
        <v>0.5230283685399999</v>
      </c>
      <c r="E35" s="58">
        <v>1.440750795078213</v>
      </c>
      <c r="F35" s="58">
        <v>1.1775230629560938</v>
      </c>
      <c r="G35" s="58">
        <v>1.2865155312733469</v>
      </c>
      <c r="H35" s="58">
        <v>0.80710234572563244</v>
      </c>
      <c r="I35" s="58">
        <v>1.2340094032867901</v>
      </c>
      <c r="J35" s="58">
        <v>1.0203513157894735</v>
      </c>
      <c r="K35" s="58">
        <v>0.58403947368421039</v>
      </c>
      <c r="L35" s="58">
        <v>2.1240397836956504</v>
      </c>
      <c r="M35" s="58">
        <v>1.7152730705686381</v>
      </c>
      <c r="N35" s="58">
        <v>4.1760892610962701</v>
      </c>
      <c r="O35" s="58">
        <v>1.7226368202022113</v>
      </c>
      <c r="P35" s="58">
        <v>6.1446812059993867</v>
      </c>
      <c r="Q35" s="58">
        <v>3.4452736404044226</v>
      </c>
      <c r="R35" s="58">
        <v>3.4452736404044226</v>
      </c>
      <c r="S35" s="58">
        <v>11.200083854197869</v>
      </c>
      <c r="T35" s="62">
        <f t="shared" si="0"/>
        <v>1.3404770289802133</v>
      </c>
      <c r="U35" s="62">
        <f t="shared" si="1"/>
        <v>0.61281247929848282</v>
      </c>
    </row>
    <row r="36" spans="1:21" ht="15.75" x14ac:dyDescent="0.25">
      <c r="A36" s="59">
        <v>1765</v>
      </c>
      <c r="B36" s="58">
        <v>3.2344845000000002</v>
      </c>
      <c r="C36" s="58">
        <v>0.90840659999999995</v>
      </c>
      <c r="D36" s="58">
        <v>0.51873945787999998</v>
      </c>
      <c r="E36" s="58">
        <v>1.3607090842405345</v>
      </c>
      <c r="F36" s="58">
        <v>1.1428900316926793</v>
      </c>
      <c r="G36" s="58">
        <v>1.215042446202605</v>
      </c>
      <c r="H36" s="58">
        <v>0.80026249533812699</v>
      </c>
      <c r="I36" s="58">
        <v>1.2783450704707464</v>
      </c>
      <c r="J36" s="58">
        <v>1.0336026315789473</v>
      </c>
      <c r="K36" s="58">
        <v>0.57913157894736833</v>
      </c>
      <c r="L36" s="58">
        <v>2.0060375734903362</v>
      </c>
      <c r="M36" s="58">
        <v>1.7768996479543377</v>
      </c>
      <c r="N36" s="58">
        <v>3.9440843021464764</v>
      </c>
      <c r="O36" s="58">
        <v>1.6269347746354215</v>
      </c>
      <c r="P36" s="58">
        <v>6.1446812059993867</v>
      </c>
      <c r="Q36" s="58">
        <v>3.2538695492708429</v>
      </c>
      <c r="R36" s="58">
        <v>3.2538695492708429</v>
      </c>
      <c r="S36" s="58">
        <v>11.200083854197869</v>
      </c>
      <c r="T36" s="62">
        <f t="shared" si="0"/>
        <v>1.3106933535638159</v>
      </c>
      <c r="U36" s="62">
        <f t="shared" si="1"/>
        <v>0.59937684276988368</v>
      </c>
    </row>
    <row r="37" spans="1:21" ht="15.75" x14ac:dyDescent="0.25">
      <c r="A37" s="59">
        <v>1766</v>
      </c>
      <c r="B37" s="58">
        <v>3.2331858000000002</v>
      </c>
      <c r="C37" s="58">
        <v>0.8855417000000001</v>
      </c>
      <c r="D37" s="58">
        <v>0.51445054721999994</v>
      </c>
      <c r="E37" s="58">
        <v>1.3607090842405345</v>
      </c>
      <c r="F37" s="58">
        <v>1.1082570004292649</v>
      </c>
      <c r="G37" s="58">
        <v>1.2306199134616125</v>
      </c>
      <c r="H37" s="58">
        <v>0.79342264495062154</v>
      </c>
      <c r="I37" s="58">
        <v>1.4556877392065728</v>
      </c>
      <c r="J37" s="58">
        <v>0.97618026315789452</v>
      </c>
      <c r="K37" s="58">
        <v>0.57422368421052616</v>
      </c>
      <c r="L37" s="58">
        <v>2.0060375734903362</v>
      </c>
      <c r="M37" s="58">
        <v>2.0234059574971361</v>
      </c>
      <c r="N37" s="58">
        <v>3.9440843021464764</v>
      </c>
      <c r="O37" s="58">
        <v>1.6269347746354215</v>
      </c>
      <c r="P37" s="58">
        <v>6.1446812059993867</v>
      </c>
      <c r="Q37" s="58">
        <v>3.2538695492708429</v>
      </c>
      <c r="R37" s="58">
        <v>3.2538695492708429</v>
      </c>
      <c r="S37" s="58">
        <v>11.200083854197869</v>
      </c>
      <c r="T37" s="62">
        <f t="shared" si="0"/>
        <v>1.3306606800761269</v>
      </c>
      <c r="U37" s="62">
        <f t="shared" si="1"/>
        <v>0.5951208953008974</v>
      </c>
    </row>
    <row r="38" spans="1:21" ht="15.75" x14ac:dyDescent="0.25">
      <c r="A38" s="59">
        <v>1767</v>
      </c>
      <c r="B38" s="58">
        <v>3.2318871000000002</v>
      </c>
      <c r="C38" s="58">
        <v>0.86267680000000002</v>
      </c>
      <c r="D38" s="58">
        <v>0.51016163656000002</v>
      </c>
      <c r="E38" s="58">
        <v>1.3607090842405345</v>
      </c>
      <c r="F38" s="58">
        <v>1.0736239691658502</v>
      </c>
      <c r="G38" s="58">
        <v>1.2306199134616125</v>
      </c>
      <c r="H38" s="58">
        <v>0.78658279456311642</v>
      </c>
      <c r="I38" s="58">
        <v>1.4778555727985507</v>
      </c>
      <c r="J38" s="58">
        <v>0.98869539473684187</v>
      </c>
      <c r="K38" s="58">
        <v>0.56931578947368411</v>
      </c>
      <c r="L38" s="58">
        <v>2.0060375734903362</v>
      </c>
      <c r="M38" s="58">
        <v>2.0542192461899855</v>
      </c>
      <c r="N38" s="58">
        <v>3.9440843021464764</v>
      </c>
      <c r="O38" s="58">
        <v>1.6269347746354215</v>
      </c>
      <c r="P38" s="58">
        <v>6.1446812059993867</v>
      </c>
      <c r="Q38" s="58">
        <v>3.2538695492708429</v>
      </c>
      <c r="R38" s="58">
        <v>3.2538695492708429</v>
      </c>
      <c r="S38" s="58">
        <v>11.200083854197869</v>
      </c>
      <c r="T38" s="62">
        <f t="shared" si="0"/>
        <v>1.3197941255444821</v>
      </c>
      <c r="U38" s="62">
        <f t="shared" si="1"/>
        <v>0.59009674396708345</v>
      </c>
    </row>
    <row r="39" spans="1:21" ht="15.75" x14ac:dyDescent="0.25">
      <c r="A39" s="59">
        <v>1768</v>
      </c>
      <c r="B39" s="58">
        <v>3.2305884000000002</v>
      </c>
      <c r="C39" s="58">
        <v>0.83981190000000017</v>
      </c>
      <c r="D39" s="58">
        <v>0.5058727259000001</v>
      </c>
      <c r="E39" s="58">
        <v>1.3366965709892311</v>
      </c>
      <c r="F39" s="58">
        <v>1.0597707566604844</v>
      </c>
      <c r="G39" s="58">
        <v>1.1936005206813827</v>
      </c>
      <c r="H39" s="58">
        <v>0.77290309378810573</v>
      </c>
      <c r="I39" s="58">
        <v>1.1970630139668264</v>
      </c>
      <c r="J39" s="58">
        <v>0.98869539473684187</v>
      </c>
      <c r="K39" s="58">
        <v>0.56440789473684205</v>
      </c>
      <c r="L39" s="58">
        <v>1.970636910428742</v>
      </c>
      <c r="M39" s="58">
        <v>1.6639175894138885</v>
      </c>
      <c r="N39" s="58">
        <v>3.8744828144615395</v>
      </c>
      <c r="O39" s="58">
        <v>1.5982241609653851</v>
      </c>
      <c r="P39" s="58">
        <v>6.1446812059993867</v>
      </c>
      <c r="Q39" s="58">
        <v>3.1964483219307702</v>
      </c>
      <c r="R39" s="58">
        <v>3.1964483219307702</v>
      </c>
      <c r="S39" s="58">
        <v>11.200083854197869</v>
      </c>
      <c r="T39" s="62">
        <f t="shared" si="0"/>
        <v>1.2436003902784813</v>
      </c>
      <c r="U39" s="62">
        <f t="shared" si="1"/>
        <v>0.58178094321000617</v>
      </c>
    </row>
    <row r="40" spans="1:21" ht="15.75" x14ac:dyDescent="0.25">
      <c r="A40" s="59">
        <v>1769</v>
      </c>
      <c r="B40" s="58">
        <v>3.2292896999999998</v>
      </c>
      <c r="C40" s="58">
        <v>0.83066594000000005</v>
      </c>
      <c r="D40" s="58">
        <v>0.49729490458000003</v>
      </c>
      <c r="E40" s="58">
        <v>1.3206882288216957</v>
      </c>
      <c r="F40" s="58">
        <v>1.0389909379024358</v>
      </c>
      <c r="G40" s="58">
        <v>1.1641865972099623</v>
      </c>
      <c r="H40" s="58">
        <v>0.7523835426255896</v>
      </c>
      <c r="I40" s="58">
        <v>1.1453380689188768</v>
      </c>
      <c r="J40" s="58">
        <v>0.95895355263157878</v>
      </c>
      <c r="K40" s="58">
        <v>0.55459210526315794</v>
      </c>
      <c r="L40" s="58">
        <v>1.9470364683876795</v>
      </c>
      <c r="M40" s="58">
        <v>1.592019915797239</v>
      </c>
      <c r="N40" s="58">
        <v>3.8280818226715811</v>
      </c>
      <c r="O40" s="58">
        <v>1.5790837518520271</v>
      </c>
      <c r="P40" s="58">
        <v>6.1446812059993867</v>
      </c>
      <c r="Q40" s="58">
        <v>3.1581675037040542</v>
      </c>
      <c r="R40" s="58">
        <v>3.1581675037040542</v>
      </c>
      <c r="S40" s="58">
        <v>11.200083854197869</v>
      </c>
      <c r="T40" s="62">
        <f t="shared" si="0"/>
        <v>1.2215137794151587</v>
      </c>
      <c r="U40" s="62">
        <f t="shared" si="1"/>
        <v>0.57381507030826817</v>
      </c>
    </row>
    <row r="41" spans="1:21" ht="15.75" x14ac:dyDescent="0.25">
      <c r="A41" s="59">
        <v>1770</v>
      </c>
      <c r="B41" s="58">
        <v>3.2279909999999998</v>
      </c>
      <c r="C41" s="58">
        <v>0.81694699999999987</v>
      </c>
      <c r="D41" s="58">
        <v>0.48442817259999998</v>
      </c>
      <c r="E41" s="58">
        <v>1.3527049131567668</v>
      </c>
      <c r="F41" s="58">
        <v>1.0251377253970699</v>
      </c>
      <c r="G41" s="58">
        <v>1.1769234674982096</v>
      </c>
      <c r="H41" s="58">
        <v>0.73186399146307346</v>
      </c>
      <c r="I41" s="58">
        <v>1.0049417895030146</v>
      </c>
      <c r="J41" s="58">
        <v>0.93532203947368442</v>
      </c>
      <c r="K41" s="58">
        <v>0.53986842105263155</v>
      </c>
      <c r="L41" s="58">
        <v>1.9942373524698043</v>
      </c>
      <c r="M41" s="58">
        <v>1.3968690874091902</v>
      </c>
      <c r="N41" s="58">
        <v>3.920883806251497</v>
      </c>
      <c r="O41" s="58">
        <v>1.6173645700787427</v>
      </c>
      <c r="P41" s="58">
        <v>6.1446812059993867</v>
      </c>
      <c r="Q41" s="58">
        <v>3.2347291401574854</v>
      </c>
      <c r="R41" s="58">
        <v>3.2347291401574854</v>
      </c>
      <c r="S41" s="58">
        <v>11.156756643930176</v>
      </c>
      <c r="T41" s="62">
        <f t="shared" si="0"/>
        <v>1.1936240790918082</v>
      </c>
      <c r="U41" s="62">
        <f t="shared" si="1"/>
        <v>0.56809095463865555</v>
      </c>
    </row>
    <row r="42" spans="1:21" ht="15.75" x14ac:dyDescent="0.25">
      <c r="A42" s="59">
        <v>1771</v>
      </c>
      <c r="B42" s="58">
        <v>3.2266923000000003</v>
      </c>
      <c r="C42" s="58">
        <v>0.80780103999999997</v>
      </c>
      <c r="D42" s="58">
        <v>0.47156144062000005</v>
      </c>
      <c r="E42" s="58">
        <v>1.3847215974918383</v>
      </c>
      <c r="F42" s="58">
        <v>1.0112845128917041</v>
      </c>
      <c r="G42" s="58">
        <v>1.1889272805036804</v>
      </c>
      <c r="H42" s="58">
        <v>0.72502414107556812</v>
      </c>
      <c r="I42" s="58">
        <v>1.2044522918308191</v>
      </c>
      <c r="J42" s="58">
        <v>0.94555499999999992</v>
      </c>
      <c r="K42" s="58">
        <v>0.52514473684210528</v>
      </c>
      <c r="L42" s="58">
        <v>2.0414382365519304</v>
      </c>
      <c r="M42" s="58">
        <v>1.6741886856448385</v>
      </c>
      <c r="N42" s="58">
        <v>4.0136857898314151</v>
      </c>
      <c r="O42" s="58">
        <v>1.6556453883054589</v>
      </c>
      <c r="P42" s="58">
        <v>6.1446812059993867</v>
      </c>
      <c r="Q42" s="58">
        <v>3.3112907766109179</v>
      </c>
      <c r="R42" s="58">
        <v>3.3112907766109179</v>
      </c>
      <c r="S42" s="58">
        <v>11.113429433662489</v>
      </c>
      <c r="T42" s="62">
        <f t="shared" si="0"/>
        <v>1.2320741735468665</v>
      </c>
      <c r="U42" s="62">
        <f t="shared" si="1"/>
        <v>0.56289448025372812</v>
      </c>
    </row>
    <row r="43" spans="1:21" ht="15.75" x14ac:dyDescent="0.25">
      <c r="A43" s="59">
        <v>1772</v>
      </c>
      <c r="B43" s="58">
        <v>3.2253935999999999</v>
      </c>
      <c r="C43" s="58">
        <v>0.79865508000000007</v>
      </c>
      <c r="D43" s="58">
        <v>0.46727252995999996</v>
      </c>
      <c r="E43" s="58">
        <v>1.4007299396593738</v>
      </c>
      <c r="F43" s="58">
        <v>1.0043579066390211</v>
      </c>
      <c r="G43" s="58">
        <v>1.202672104555746</v>
      </c>
      <c r="H43" s="58">
        <v>0.71818429068806278</v>
      </c>
      <c r="I43" s="58">
        <v>1.5148019621185147</v>
      </c>
      <c r="J43" s="58">
        <v>0.95519901315789468</v>
      </c>
      <c r="K43" s="58">
        <v>0.52023684210526311</v>
      </c>
      <c r="L43" s="58">
        <v>2.0650386785929928</v>
      </c>
      <c r="M43" s="58">
        <v>2.1055747273447354</v>
      </c>
      <c r="N43" s="58">
        <v>4.060086781621373</v>
      </c>
      <c r="O43" s="58">
        <v>1.6747857974188165</v>
      </c>
      <c r="P43" s="58">
        <v>6.1446812059993867</v>
      </c>
      <c r="Q43" s="58">
        <v>3.349571594837633</v>
      </c>
      <c r="R43" s="58">
        <v>3.349571594837633</v>
      </c>
      <c r="S43" s="58">
        <v>11.070102223394796</v>
      </c>
      <c r="T43" s="62">
        <f t="shared" si="0"/>
        <v>1.288529482551634</v>
      </c>
      <c r="U43" s="62">
        <f t="shared" si="1"/>
        <v>0.56121688904567246</v>
      </c>
    </row>
    <row r="44" spans="1:21" ht="15.75" x14ac:dyDescent="0.25">
      <c r="A44" s="59">
        <v>1773</v>
      </c>
      <c r="B44" s="58">
        <v>3.2240948999999999</v>
      </c>
      <c r="C44" s="58">
        <v>0.79408210000000001</v>
      </c>
      <c r="D44" s="58">
        <v>0.46298361929999998</v>
      </c>
      <c r="E44" s="58">
        <v>1.4087341107431419</v>
      </c>
      <c r="F44" s="58">
        <v>1.0112845128917041</v>
      </c>
      <c r="G44" s="58">
        <v>1.2095445165817789</v>
      </c>
      <c r="H44" s="58">
        <v>0.72502414107556812</v>
      </c>
      <c r="I44" s="58">
        <v>1.5443590735744857</v>
      </c>
      <c r="J44" s="58">
        <v>0.96624177631578934</v>
      </c>
      <c r="K44" s="58">
        <v>0.51532894736842105</v>
      </c>
      <c r="L44" s="58">
        <v>2.0768388996135245</v>
      </c>
      <c r="M44" s="58">
        <v>2.146659112268535</v>
      </c>
      <c r="N44" s="58">
        <v>4.0832872775163533</v>
      </c>
      <c r="O44" s="58">
        <v>1.6843560019754955</v>
      </c>
      <c r="P44" s="58">
        <v>6.1446812059993867</v>
      </c>
      <c r="Q44" s="58">
        <v>3.368712003950991</v>
      </c>
      <c r="R44" s="58">
        <v>3.368712003950991</v>
      </c>
      <c r="S44" s="58">
        <v>11.026775013127107</v>
      </c>
      <c r="T44" s="62">
        <f t="shared" si="0"/>
        <v>1.2933165256557131</v>
      </c>
      <c r="U44" s="62">
        <f t="shared" si="1"/>
        <v>0.55927549791172415</v>
      </c>
    </row>
    <row r="45" spans="1:21" ht="15.75" x14ac:dyDescent="0.25">
      <c r="A45" s="59">
        <v>1774</v>
      </c>
      <c r="B45" s="58">
        <v>3.2227961999999999</v>
      </c>
      <c r="C45" s="58">
        <v>0.79865508000000007</v>
      </c>
      <c r="D45" s="58">
        <v>0.46727252995999996</v>
      </c>
      <c r="E45" s="58">
        <v>1.4167382818269096</v>
      </c>
      <c r="F45" s="58">
        <v>1.018211119144387</v>
      </c>
      <c r="G45" s="58">
        <v>1.200198036226374</v>
      </c>
      <c r="H45" s="58">
        <v>0.73186399146307346</v>
      </c>
      <c r="I45" s="58">
        <v>1.3817949605666451</v>
      </c>
      <c r="J45" s="58">
        <v>0.97176315789473688</v>
      </c>
      <c r="K45" s="58">
        <v>0.52023684210526311</v>
      </c>
      <c r="L45" s="58">
        <v>2.0886391206340562</v>
      </c>
      <c r="M45" s="58">
        <v>1.9206949951876369</v>
      </c>
      <c r="N45" s="58">
        <v>4.1064877734113319</v>
      </c>
      <c r="O45" s="58">
        <v>1.6939262065321745</v>
      </c>
      <c r="P45" s="58">
        <v>6.1446812059993867</v>
      </c>
      <c r="Q45" s="58">
        <v>3.387852413064349</v>
      </c>
      <c r="R45" s="58">
        <v>3.387852413064349</v>
      </c>
      <c r="S45" s="58">
        <v>10.983447802859414</v>
      </c>
      <c r="T45" s="62">
        <f t="shared" si="0"/>
        <v>1.2662993209707136</v>
      </c>
      <c r="U45" s="62">
        <f t="shared" si="1"/>
        <v>0.56207223721837374</v>
      </c>
    </row>
    <row r="46" spans="1:21" ht="15.75" x14ac:dyDescent="0.25">
      <c r="A46" s="59">
        <v>1775</v>
      </c>
      <c r="B46" s="58">
        <v>3.2214974999999999</v>
      </c>
      <c r="C46" s="58">
        <v>0.80322805999999991</v>
      </c>
      <c r="D46" s="58">
        <v>0.47156144062000005</v>
      </c>
      <c r="E46" s="58">
        <v>1.4247424529106778</v>
      </c>
      <c r="F46" s="58">
        <v>1.0251377253970699</v>
      </c>
      <c r="G46" s="58">
        <v>1.20697881609206</v>
      </c>
      <c r="H46" s="58">
        <v>0.7387038418505788</v>
      </c>
      <c r="I46" s="58">
        <v>1.293123626198732</v>
      </c>
      <c r="J46" s="58">
        <v>0.96425407894736825</v>
      </c>
      <c r="K46" s="58">
        <v>0.52514473684210528</v>
      </c>
      <c r="L46" s="58">
        <v>2.1004393416545875</v>
      </c>
      <c r="M46" s="58">
        <v>1.7974418404162373</v>
      </c>
      <c r="N46" s="58">
        <v>4.1296882693063113</v>
      </c>
      <c r="O46" s="58">
        <v>1.703496411088854</v>
      </c>
      <c r="P46" s="58">
        <v>6.1446812059993867</v>
      </c>
      <c r="Q46" s="58">
        <v>3.4069928221777079</v>
      </c>
      <c r="R46" s="58">
        <v>3.4069928221777079</v>
      </c>
      <c r="S46" s="58">
        <v>10.940120592591729</v>
      </c>
      <c r="T46" s="62">
        <f t="shared" si="0"/>
        <v>1.2550148193073405</v>
      </c>
      <c r="U46" s="62">
        <f t="shared" si="1"/>
        <v>0.56566429346743341</v>
      </c>
    </row>
    <row r="47" spans="1:21" ht="15.75" x14ac:dyDescent="0.25">
      <c r="A47" s="59">
        <v>1776</v>
      </c>
      <c r="B47" s="58">
        <v>3.2201988000000004</v>
      </c>
      <c r="C47" s="58">
        <v>0.80780103999999997</v>
      </c>
      <c r="D47" s="58">
        <v>0.47585035127999997</v>
      </c>
      <c r="E47" s="58">
        <v>1.4327466239944453</v>
      </c>
      <c r="F47" s="58">
        <v>1.0251377253970699</v>
      </c>
      <c r="G47" s="58">
        <v>1.1973574392556143</v>
      </c>
      <c r="H47" s="58">
        <v>0.68398503875053585</v>
      </c>
      <c r="I47" s="58">
        <v>1.7217017423103118</v>
      </c>
      <c r="J47" s="58">
        <v>0.96970184210526311</v>
      </c>
      <c r="K47" s="58">
        <v>0.53005263157894733</v>
      </c>
      <c r="L47" s="58">
        <v>2.1122395626751183</v>
      </c>
      <c r="M47" s="58">
        <v>2.3931654218113332</v>
      </c>
      <c r="N47" s="58">
        <v>4.1528887652012907</v>
      </c>
      <c r="O47" s="58">
        <v>1.7130666156455323</v>
      </c>
      <c r="P47" s="58">
        <v>6.1446812059993867</v>
      </c>
      <c r="Q47" s="58">
        <v>3.4261332312910646</v>
      </c>
      <c r="R47" s="58">
        <v>3.4261332312910646</v>
      </c>
      <c r="S47" s="58">
        <v>10.896793382324038</v>
      </c>
      <c r="T47" s="62">
        <f t="shared" si="0"/>
        <v>1.3382732359378426</v>
      </c>
      <c r="U47" s="62">
        <f t="shared" si="1"/>
        <v>0.56844747623529202</v>
      </c>
    </row>
    <row r="48" spans="1:21" ht="15.75" x14ac:dyDescent="0.25">
      <c r="A48" s="59">
        <v>1777</v>
      </c>
      <c r="B48" s="58">
        <v>3.2189000999999999</v>
      </c>
      <c r="C48" s="58">
        <v>0.80780103999999997</v>
      </c>
      <c r="D48" s="58">
        <v>0.44153906599999998</v>
      </c>
      <c r="E48" s="58">
        <v>1.440750795078213</v>
      </c>
      <c r="F48" s="58">
        <v>1.0389909379024358</v>
      </c>
      <c r="G48" s="58">
        <v>1.2040465869609529</v>
      </c>
      <c r="H48" s="58">
        <v>0.7523835426255896</v>
      </c>
      <c r="I48" s="58">
        <v>1.3817949605666451</v>
      </c>
      <c r="J48" s="58">
        <v>0.96197190789473686</v>
      </c>
      <c r="K48" s="58">
        <v>0.4907894736842105</v>
      </c>
      <c r="L48" s="58">
        <v>2.1240397836956504</v>
      </c>
      <c r="M48" s="58">
        <v>1.9206949951876369</v>
      </c>
      <c r="N48" s="58">
        <v>4.1760892610962701</v>
      </c>
      <c r="O48" s="58">
        <v>1.7226368202022113</v>
      </c>
      <c r="P48" s="58">
        <v>6.1446812059993867</v>
      </c>
      <c r="Q48" s="58">
        <v>3.4452736404044226</v>
      </c>
      <c r="R48" s="58">
        <v>3.4452736404044226</v>
      </c>
      <c r="S48" s="58">
        <v>10.853466172056345</v>
      </c>
      <c r="T48" s="62">
        <f t="shared" si="0"/>
        <v>1.2770958388064755</v>
      </c>
      <c r="U48" s="62">
        <f t="shared" si="1"/>
        <v>0.55162450204472102</v>
      </c>
    </row>
    <row r="49" spans="1:21" ht="15.75" x14ac:dyDescent="0.25">
      <c r="A49" s="59">
        <v>1778</v>
      </c>
      <c r="B49" s="58">
        <v>3.2176013999999999</v>
      </c>
      <c r="C49" s="58">
        <v>0.81694699999999987</v>
      </c>
      <c r="D49" s="58">
        <v>0.48442817259999998</v>
      </c>
      <c r="E49" s="58">
        <v>1.4487549661619812</v>
      </c>
      <c r="F49" s="58">
        <v>1.0736239691658502</v>
      </c>
      <c r="G49" s="58">
        <v>1.2107357346662913</v>
      </c>
      <c r="H49" s="58">
        <v>0.77290309378810573</v>
      </c>
      <c r="I49" s="58">
        <v>1.2413986811507827</v>
      </c>
      <c r="J49" s="58">
        <v>0.96734605263157891</v>
      </c>
      <c r="K49" s="58">
        <v>0.53986842105263155</v>
      </c>
      <c r="L49" s="58">
        <v>2.1358400047161816</v>
      </c>
      <c r="M49" s="58">
        <v>1.7255441667995879</v>
      </c>
      <c r="N49" s="58">
        <v>4.1992897569912495</v>
      </c>
      <c r="O49" s="58">
        <v>1.7322070247588903</v>
      </c>
      <c r="P49" s="58">
        <v>6.1446812059993867</v>
      </c>
      <c r="Q49" s="58">
        <v>3.4644140495177806</v>
      </c>
      <c r="R49" s="58">
        <v>3.4644140495177806</v>
      </c>
      <c r="S49" s="58">
        <v>10.810138961788658</v>
      </c>
      <c r="T49" s="62">
        <f t="shared" si="0"/>
        <v>1.2591489012190717</v>
      </c>
      <c r="U49" s="62">
        <f t="shared" si="1"/>
        <v>0.575622551040884</v>
      </c>
    </row>
    <row r="50" spans="1:21" ht="15.75" x14ac:dyDescent="0.25">
      <c r="A50" s="59">
        <v>1779</v>
      </c>
      <c r="B50" s="58">
        <v>3.2163027000000004</v>
      </c>
      <c r="C50" s="58">
        <v>0.83981190000000017</v>
      </c>
      <c r="D50" s="58">
        <v>0.49729490458000003</v>
      </c>
      <c r="E50" s="58">
        <v>1.4567591372457489</v>
      </c>
      <c r="F50" s="58">
        <v>1.1082570004292649</v>
      </c>
      <c r="G50" s="58">
        <v>1.2174248823716303</v>
      </c>
      <c r="H50" s="58">
        <v>0.79342264495062154</v>
      </c>
      <c r="I50" s="58">
        <v>1.4630770170705654</v>
      </c>
      <c r="J50" s="58">
        <v>0.97272019736842097</v>
      </c>
      <c r="K50" s="58">
        <v>0.55459210526315794</v>
      </c>
      <c r="L50" s="58">
        <v>2.1476402257367129</v>
      </c>
      <c r="M50" s="58">
        <v>2.0336770537280859</v>
      </c>
      <c r="N50" s="58">
        <v>4.2224902528862289</v>
      </c>
      <c r="O50" s="58">
        <v>1.7417772293155693</v>
      </c>
      <c r="P50" s="58">
        <v>6.1446812059993867</v>
      </c>
      <c r="Q50" s="58">
        <v>3.4835544586311387</v>
      </c>
      <c r="R50" s="58">
        <v>3.4835544586311387</v>
      </c>
      <c r="S50" s="58">
        <v>10.766811751520967</v>
      </c>
      <c r="T50" s="62">
        <f t="shared" si="0"/>
        <v>1.3177679586467663</v>
      </c>
      <c r="U50" s="62">
        <f t="shared" si="1"/>
        <v>0.5858756387825409</v>
      </c>
    </row>
    <row r="51" spans="1:21" ht="15.75" x14ac:dyDescent="0.25">
      <c r="A51" s="59">
        <v>1780</v>
      </c>
      <c r="B51" s="58">
        <v>3.215004</v>
      </c>
      <c r="C51" s="58">
        <v>0.86267680000000002</v>
      </c>
      <c r="D51" s="58">
        <v>0.51016163656000002</v>
      </c>
      <c r="E51" s="58">
        <v>1.4647633083295168</v>
      </c>
      <c r="F51" s="58">
        <v>1.1428900316926793</v>
      </c>
      <c r="G51" s="58">
        <v>1.2073453447334486</v>
      </c>
      <c r="H51" s="58">
        <v>0.81394219611313767</v>
      </c>
      <c r="I51" s="58">
        <v>1.5148019621185147</v>
      </c>
      <c r="J51" s="58">
        <v>0.97809434210526325</v>
      </c>
      <c r="K51" s="58">
        <v>0.56931578947368411</v>
      </c>
      <c r="L51" s="58">
        <v>2.1594404467572441</v>
      </c>
      <c r="M51" s="58">
        <v>2.1055747273447354</v>
      </c>
      <c r="N51" s="58">
        <v>4.2456907487812074</v>
      </c>
      <c r="O51" s="58">
        <v>1.7513474338722483</v>
      </c>
      <c r="P51" s="58">
        <v>6.1446812059993867</v>
      </c>
      <c r="Q51" s="58">
        <v>3.5026948677444967</v>
      </c>
      <c r="R51" s="58">
        <v>3.5026948677444967</v>
      </c>
      <c r="S51" s="58">
        <v>10.723484541253276</v>
      </c>
      <c r="T51" s="62">
        <f t="shared" si="0"/>
        <v>1.3426518171500896</v>
      </c>
      <c r="U51" s="62">
        <f t="shared" si="1"/>
        <v>0.59530177765794179</v>
      </c>
    </row>
    <row r="52" spans="1:21" ht="15.75" x14ac:dyDescent="0.25">
      <c r="A52" s="59">
        <v>1781</v>
      </c>
      <c r="B52" s="58">
        <v>3.2137053</v>
      </c>
      <c r="C52" s="58">
        <v>0.8855417000000001</v>
      </c>
      <c r="D52" s="58">
        <v>0.5230283685399999</v>
      </c>
      <c r="E52" s="58">
        <v>1.4727674794132846</v>
      </c>
      <c r="F52" s="58">
        <v>1.1775230629560938</v>
      </c>
      <c r="G52" s="58">
        <v>1.2139428602784403</v>
      </c>
      <c r="H52" s="58">
        <v>0.84130159766315915</v>
      </c>
      <c r="I52" s="58">
        <v>1.3079021819267174</v>
      </c>
      <c r="J52" s="58">
        <v>0.96999631578947343</v>
      </c>
      <c r="K52" s="58">
        <v>0.58403947368421039</v>
      </c>
      <c r="L52" s="58">
        <v>2.1712406677777754</v>
      </c>
      <c r="M52" s="58">
        <v>1.8179840328781374</v>
      </c>
      <c r="N52" s="58">
        <v>4.2688912446761877</v>
      </c>
      <c r="O52" s="58">
        <v>1.7609176384289271</v>
      </c>
      <c r="P52" s="58">
        <v>6.1446812059993867</v>
      </c>
      <c r="Q52" s="58">
        <v>3.5218352768578542</v>
      </c>
      <c r="R52" s="58">
        <v>3.5218352768578542</v>
      </c>
      <c r="S52" s="58">
        <v>10.680157330985587</v>
      </c>
      <c r="T52" s="62">
        <f t="shared" si="0"/>
        <v>1.3212859778560992</v>
      </c>
      <c r="U52" s="62">
        <f t="shared" si="1"/>
        <v>0.60555034655333495</v>
      </c>
    </row>
    <row r="53" spans="1:21" ht="15.75" x14ac:dyDescent="0.25">
      <c r="A53" s="59">
        <v>1782</v>
      </c>
      <c r="B53" s="58">
        <v>3.2124066</v>
      </c>
      <c r="C53" s="58">
        <v>0.90840659999999995</v>
      </c>
      <c r="D53" s="58">
        <v>0.54018401117999992</v>
      </c>
      <c r="E53" s="58">
        <v>1.4807716504970527</v>
      </c>
      <c r="F53" s="58">
        <v>1.2121560942195084</v>
      </c>
      <c r="G53" s="58">
        <v>1.2205403758234317</v>
      </c>
      <c r="H53" s="58">
        <v>0.85498129843816995</v>
      </c>
      <c r="I53" s="58">
        <v>1.5443590735744857</v>
      </c>
      <c r="J53" s="58">
        <v>0.97529684210526324</v>
      </c>
      <c r="K53" s="58">
        <v>0.60367105263157894</v>
      </c>
      <c r="L53" s="58">
        <v>2.1830408887983075</v>
      </c>
      <c r="M53" s="58">
        <v>2.146659112268535</v>
      </c>
      <c r="N53" s="58">
        <v>4.2920917405711663</v>
      </c>
      <c r="O53" s="58">
        <v>1.7704878429856061</v>
      </c>
      <c r="P53" s="58">
        <v>6.1446812059993867</v>
      </c>
      <c r="Q53" s="58">
        <v>3.5409756859712123</v>
      </c>
      <c r="R53" s="58">
        <v>3.5409756859712123</v>
      </c>
      <c r="S53" s="58">
        <v>10.636830120717898</v>
      </c>
      <c r="T53" s="62">
        <f t="shared" si="0"/>
        <v>1.3826517082031848</v>
      </c>
      <c r="U53" s="62">
        <f t="shared" si="1"/>
        <v>0.61800410650856941</v>
      </c>
    </row>
    <row r="54" spans="1:21" ht="15.75" x14ac:dyDescent="0.25">
      <c r="A54" s="59">
        <v>1783</v>
      </c>
      <c r="B54" s="58">
        <v>3.2111079</v>
      </c>
      <c r="C54" s="58">
        <v>0.93127150000000003</v>
      </c>
      <c r="D54" s="58">
        <v>0.54876183249999999</v>
      </c>
      <c r="E54" s="58">
        <v>1.5207925059158918</v>
      </c>
      <c r="F54" s="58">
        <v>1.2052294879668255</v>
      </c>
      <c r="G54" s="58">
        <v>1.2361178430824391</v>
      </c>
      <c r="H54" s="58">
        <v>0.84814144805066449</v>
      </c>
      <c r="I54" s="58">
        <v>1.9433800782300947</v>
      </c>
      <c r="J54" s="58">
        <v>0.98059736842105272</v>
      </c>
      <c r="K54" s="58">
        <v>0.61348684210526316</v>
      </c>
      <c r="L54" s="58">
        <v>2.2420419939009637</v>
      </c>
      <c r="M54" s="58">
        <v>2.7012983087398315</v>
      </c>
      <c r="N54" s="58">
        <v>4.4080942200460624</v>
      </c>
      <c r="O54" s="58">
        <v>1.8183388657690009</v>
      </c>
      <c r="P54" s="58">
        <v>6.1446812059993867</v>
      </c>
      <c r="Q54" s="58">
        <v>3.6366777315380019</v>
      </c>
      <c r="R54" s="58">
        <v>3.6366777315380019</v>
      </c>
      <c r="S54" s="58">
        <v>10.593502910450207</v>
      </c>
      <c r="T54" s="62">
        <f t="shared" si="0"/>
        <v>1.4812099684754474</v>
      </c>
      <c r="U54" s="62">
        <f t="shared" si="1"/>
        <v>0.62844504532160506</v>
      </c>
    </row>
    <row r="55" spans="1:21" ht="15.75" x14ac:dyDescent="0.25">
      <c r="A55" s="59">
        <v>1784</v>
      </c>
      <c r="B55" s="58">
        <v>3.2098092000000005</v>
      </c>
      <c r="C55" s="58">
        <v>0.92669851999999997</v>
      </c>
      <c r="D55" s="58">
        <v>0.54447292183999996</v>
      </c>
      <c r="E55" s="58">
        <v>1.5608133613347308</v>
      </c>
      <c r="F55" s="58">
        <v>1.1983028817141426</v>
      </c>
      <c r="G55" s="58">
        <v>1.2507789887379759</v>
      </c>
      <c r="H55" s="58">
        <v>0.84130159766315915</v>
      </c>
      <c r="I55" s="58">
        <v>1.6182518522144131</v>
      </c>
      <c r="J55" s="58">
        <v>0.99311249999999984</v>
      </c>
      <c r="K55" s="58">
        <v>0.608578947368421</v>
      </c>
      <c r="L55" s="58">
        <v>2.3010430990036204</v>
      </c>
      <c r="M55" s="58">
        <v>2.2493700745780338</v>
      </c>
      <c r="N55" s="58">
        <v>4.5240966995209586</v>
      </c>
      <c r="O55" s="58">
        <v>1.8661898885523955</v>
      </c>
      <c r="P55" s="58">
        <v>6.1446812059993867</v>
      </c>
      <c r="Q55" s="58">
        <v>3.7323797771047911</v>
      </c>
      <c r="R55" s="58">
        <v>3.7323797771047911</v>
      </c>
      <c r="S55" s="58">
        <v>10.550175700182516</v>
      </c>
      <c r="T55" s="62">
        <f t="shared" si="0"/>
        <v>1.4265257780310674</v>
      </c>
      <c r="U55" s="62">
        <f t="shared" si="1"/>
        <v>0.62884247016371231</v>
      </c>
    </row>
    <row r="56" spans="1:21" ht="15.75" x14ac:dyDescent="0.25">
      <c r="A56" s="59">
        <v>1785</v>
      </c>
      <c r="B56" s="58">
        <v>3.2085105</v>
      </c>
      <c r="C56" s="58">
        <v>0.92212553999999991</v>
      </c>
      <c r="D56" s="58">
        <v>0.54018401117999992</v>
      </c>
      <c r="E56" s="58">
        <v>1.6008342167535701</v>
      </c>
      <c r="F56" s="58">
        <v>1.1913762754614596</v>
      </c>
      <c r="G56" s="58">
        <v>1.2645238127900416</v>
      </c>
      <c r="H56" s="58">
        <v>0.83446174727565381</v>
      </c>
      <c r="I56" s="58">
        <v>1.1970630139668264</v>
      </c>
      <c r="J56" s="58">
        <v>1.004891447368421</v>
      </c>
      <c r="K56" s="58">
        <v>0.60367105263157894</v>
      </c>
      <c r="L56" s="58">
        <v>2.3600442041062775</v>
      </c>
      <c r="M56" s="58">
        <v>1.6639175894138885</v>
      </c>
      <c r="N56" s="58">
        <v>4.6400991789958557</v>
      </c>
      <c r="O56" s="58">
        <v>1.9140409113357904</v>
      </c>
      <c r="P56" s="58">
        <v>6.1446812059993867</v>
      </c>
      <c r="Q56" s="58">
        <v>3.8280818226715807</v>
      </c>
      <c r="R56" s="58">
        <v>3.8280818226715807</v>
      </c>
      <c r="S56" s="58">
        <v>10.506848489914827</v>
      </c>
      <c r="T56" s="62">
        <f t="shared" si="0"/>
        <v>1.3538059534780085</v>
      </c>
      <c r="U56" s="62">
        <f t="shared" si="1"/>
        <v>0.62919470654318255</v>
      </c>
    </row>
    <row r="57" spans="1:21" ht="15.75" x14ac:dyDescent="0.25">
      <c r="A57" s="59">
        <v>1786</v>
      </c>
      <c r="B57" s="58">
        <v>3.2072118000000001</v>
      </c>
      <c r="C57" s="58">
        <v>0.91755256000000007</v>
      </c>
      <c r="D57" s="58">
        <v>0.53589510051999989</v>
      </c>
      <c r="E57" s="58">
        <v>1.6408550721724091</v>
      </c>
      <c r="F57" s="58">
        <v>1.1844496692087767</v>
      </c>
      <c r="G57" s="58">
        <v>1.2773523152386359</v>
      </c>
      <c r="H57" s="58">
        <v>0.82762189688814836</v>
      </c>
      <c r="I57" s="58">
        <v>1.1010024017349205</v>
      </c>
      <c r="J57" s="58">
        <v>1.0159342105263156</v>
      </c>
      <c r="K57" s="58">
        <v>0.59876315789473666</v>
      </c>
      <c r="L57" s="58">
        <v>2.4190453092089341</v>
      </c>
      <c r="M57" s="58">
        <v>1.5303933384115396</v>
      </c>
      <c r="N57" s="58">
        <v>4.7561016584707509</v>
      </c>
      <c r="O57" s="58">
        <v>1.9618919341191847</v>
      </c>
      <c r="P57" s="58">
        <v>6.1446812059993867</v>
      </c>
      <c r="Q57" s="58">
        <v>3.9237838682383694</v>
      </c>
      <c r="R57" s="58">
        <v>3.9237838682383694</v>
      </c>
      <c r="S57" s="58">
        <v>10.463521279647138</v>
      </c>
      <c r="T57" s="62">
        <f t="shared" si="0"/>
        <v>1.3416454859752931</v>
      </c>
      <c r="U57" s="62">
        <f t="shared" si="1"/>
        <v>0.62950175446001611</v>
      </c>
    </row>
    <row r="58" spans="1:21" ht="15.75" x14ac:dyDescent="0.25">
      <c r="A58" s="59">
        <v>1787</v>
      </c>
      <c r="B58" s="58">
        <v>3.2059131000000005</v>
      </c>
      <c r="C58" s="58">
        <v>0.91297958000000001</v>
      </c>
      <c r="D58" s="58">
        <v>0.53160618985999997</v>
      </c>
      <c r="E58" s="58">
        <v>1.6808759275912488</v>
      </c>
      <c r="F58" s="58">
        <v>1.1775230629560938</v>
      </c>
      <c r="G58" s="58">
        <v>1.3085072497566519</v>
      </c>
      <c r="H58" s="58">
        <v>0.82078204650064313</v>
      </c>
      <c r="I58" s="58">
        <v>1.0492774566869711</v>
      </c>
      <c r="J58" s="58">
        <v>1.026240789473684</v>
      </c>
      <c r="K58" s="58">
        <v>0.59385526315789472</v>
      </c>
      <c r="L58" s="58">
        <v>2.4780464143115917</v>
      </c>
      <c r="M58" s="58">
        <v>1.4584956647948899</v>
      </c>
      <c r="N58" s="58">
        <v>4.872104137945648</v>
      </c>
      <c r="O58" s="58">
        <v>2.00974295690258</v>
      </c>
      <c r="P58" s="58">
        <v>6.1446812059993867</v>
      </c>
      <c r="Q58" s="58">
        <v>4.01948591380516</v>
      </c>
      <c r="R58" s="58">
        <v>4.01948591380516</v>
      </c>
      <c r="S58" s="58">
        <v>10.420194069379445</v>
      </c>
      <c r="T58" s="62">
        <f t="shared" si="0"/>
        <v>1.3399673891656023</v>
      </c>
      <c r="U58" s="62">
        <f t="shared" si="1"/>
        <v>0.63071257162958838</v>
      </c>
    </row>
    <row r="59" spans="1:21" ht="15.75" x14ac:dyDescent="0.25">
      <c r="A59" s="59">
        <v>1788</v>
      </c>
      <c r="B59" s="58">
        <v>3.2046144000000001</v>
      </c>
      <c r="C59" s="58">
        <v>0.90840659999999995</v>
      </c>
      <c r="D59" s="58">
        <v>0.52731727920000004</v>
      </c>
      <c r="E59" s="58">
        <v>1.7008863553006683</v>
      </c>
      <c r="F59" s="58">
        <v>1.2814221567463375</v>
      </c>
      <c r="G59" s="58">
        <v>1.3240847170156593</v>
      </c>
      <c r="H59" s="58">
        <v>0.86866099921318063</v>
      </c>
      <c r="I59" s="58">
        <v>1.0788345681429421</v>
      </c>
      <c r="J59" s="58">
        <v>1.0512710526315789</v>
      </c>
      <c r="K59" s="58">
        <v>0.58894736842105266</v>
      </c>
      <c r="L59" s="58">
        <v>2.50754696686292</v>
      </c>
      <c r="M59" s="58">
        <v>1.4995800497186895</v>
      </c>
      <c r="N59" s="58">
        <v>4.9301053776830965</v>
      </c>
      <c r="O59" s="58">
        <v>2.0336684682942772</v>
      </c>
      <c r="P59" s="58">
        <v>6.1446812059993867</v>
      </c>
      <c r="Q59" s="58">
        <v>4.0673369365885543</v>
      </c>
      <c r="R59" s="58">
        <v>4.0673369365885543</v>
      </c>
      <c r="S59" s="58">
        <v>10.376866859111757</v>
      </c>
      <c r="T59" s="62">
        <f t="shared" si="0"/>
        <v>1.3479694736645209</v>
      </c>
      <c r="U59" s="62">
        <f t="shared" si="1"/>
        <v>0.62993348865705623</v>
      </c>
    </row>
    <row r="60" spans="1:21" ht="15.75" x14ac:dyDescent="0.25">
      <c r="A60" s="59">
        <v>1789</v>
      </c>
      <c r="B60" s="58">
        <v>3.2033157000000001</v>
      </c>
      <c r="C60" s="58">
        <v>0.97700129999999996</v>
      </c>
      <c r="D60" s="58">
        <v>0.55733965381999995</v>
      </c>
      <c r="E60" s="58">
        <v>1.7208967830100879</v>
      </c>
      <c r="F60" s="58">
        <v>1.3506882192731664</v>
      </c>
      <c r="G60" s="58">
        <v>1.3396621842746672</v>
      </c>
      <c r="H60" s="58">
        <v>0.92337980231322359</v>
      </c>
      <c r="I60" s="58">
        <v>1.0123310673670074</v>
      </c>
      <c r="J60" s="58">
        <v>1.0637861842105263</v>
      </c>
      <c r="K60" s="58">
        <v>0.62330263157894727</v>
      </c>
      <c r="L60" s="58">
        <v>2.5370475194142483</v>
      </c>
      <c r="M60" s="58">
        <v>1.4071401836401403</v>
      </c>
      <c r="N60" s="58">
        <v>4.9881066174205433</v>
      </c>
      <c r="O60" s="58">
        <v>2.0575939796859748</v>
      </c>
      <c r="P60" s="58">
        <v>6.1446812059993867</v>
      </c>
      <c r="Q60" s="58">
        <v>4.1151879593719496</v>
      </c>
      <c r="R60" s="58">
        <v>4.1151879593719496</v>
      </c>
      <c r="S60" s="58">
        <v>10.333539648844067</v>
      </c>
      <c r="T60" s="62">
        <f t="shared" si="0"/>
        <v>1.3860564103850426</v>
      </c>
      <c r="U60" s="62">
        <f t="shared" si="1"/>
        <v>0.6558166070399678</v>
      </c>
    </row>
    <row r="61" spans="1:21" ht="15.75" x14ac:dyDescent="0.25">
      <c r="A61" s="59">
        <v>1790</v>
      </c>
      <c r="B61" s="58">
        <v>3.2020170000000001</v>
      </c>
      <c r="C61" s="58">
        <v>1.0227310999999999</v>
      </c>
      <c r="D61" s="58">
        <v>0.5916509391</v>
      </c>
      <c r="E61" s="58">
        <v>1.6808759275912488</v>
      </c>
      <c r="F61" s="58">
        <v>1.316055188009752</v>
      </c>
      <c r="G61" s="58">
        <v>1.3277500034295437</v>
      </c>
      <c r="H61" s="58">
        <v>0.88918055037569665</v>
      </c>
      <c r="I61" s="58">
        <v>1.0049417895030146</v>
      </c>
      <c r="J61" s="58">
        <v>1.0763013157894736</v>
      </c>
      <c r="K61" s="58">
        <v>0.66256578947368427</v>
      </c>
      <c r="L61" s="58">
        <v>2.4780464143115917</v>
      </c>
      <c r="M61" s="58">
        <v>1.3968690874091902</v>
      </c>
      <c r="N61" s="58">
        <v>4.872104137945648</v>
      </c>
      <c r="O61" s="58">
        <v>2.00974295690258</v>
      </c>
      <c r="P61" s="58">
        <v>6.1446812059993867</v>
      </c>
      <c r="Q61" s="58">
        <v>4.01948591380516</v>
      </c>
      <c r="R61" s="58">
        <v>4.01948591380516</v>
      </c>
      <c r="S61" s="58">
        <v>10.290212438576377</v>
      </c>
      <c r="T61" s="62">
        <f t="shared" si="0"/>
        <v>1.4060289450826104</v>
      </c>
      <c r="U61" s="62">
        <f t="shared" si="1"/>
        <v>0.67606521349781179</v>
      </c>
    </row>
    <row r="62" spans="1:21" ht="15.75" x14ac:dyDescent="0.25">
      <c r="A62" s="59">
        <v>1791</v>
      </c>
      <c r="B62" s="58">
        <v>3.2007182999999997</v>
      </c>
      <c r="C62" s="58">
        <v>0.99986620000000004</v>
      </c>
      <c r="D62" s="58">
        <v>0.57020638579999994</v>
      </c>
      <c r="E62" s="58">
        <v>1.6808759275912488</v>
      </c>
      <c r="F62" s="58">
        <v>1.2814221567463375</v>
      </c>
      <c r="G62" s="58">
        <v>1.3277500034295437</v>
      </c>
      <c r="H62" s="58">
        <v>0.85498129843816995</v>
      </c>
      <c r="I62" s="58">
        <v>1.0640560124149567</v>
      </c>
      <c r="J62" s="58">
        <v>1.0667309210526317</v>
      </c>
      <c r="K62" s="58">
        <v>0.63802631578947366</v>
      </c>
      <c r="L62" s="58">
        <v>2.4780464143115917</v>
      </c>
      <c r="M62" s="58">
        <v>1.4790378572567897</v>
      </c>
      <c r="N62" s="58">
        <v>4.872104137945648</v>
      </c>
      <c r="O62" s="58">
        <v>2.00974295690258</v>
      </c>
      <c r="P62" s="58">
        <v>6.1446812059993867</v>
      </c>
      <c r="Q62" s="58">
        <v>4.01948591380516</v>
      </c>
      <c r="R62" s="58">
        <v>4.01948591380516</v>
      </c>
      <c r="S62" s="58">
        <v>10.246885228308685</v>
      </c>
      <c r="T62" s="62">
        <f t="shared" si="0"/>
        <v>1.4020566880210552</v>
      </c>
      <c r="U62" s="62">
        <f t="shared" si="1"/>
        <v>0.66222029792463222</v>
      </c>
    </row>
    <row r="63" spans="1:21" ht="15.75" x14ac:dyDescent="0.25">
      <c r="A63" s="59">
        <v>1792</v>
      </c>
      <c r="B63" s="58">
        <v>3.1994196000000001</v>
      </c>
      <c r="C63" s="58">
        <v>0.97700129999999996</v>
      </c>
      <c r="D63" s="58">
        <v>0.54876183249999999</v>
      </c>
      <c r="E63" s="58">
        <v>1.6808759275912488</v>
      </c>
      <c r="F63" s="58">
        <v>1.2467891254829229</v>
      </c>
      <c r="G63" s="58">
        <v>1.3277500034295437</v>
      </c>
      <c r="H63" s="58">
        <v>0.84130159766315915</v>
      </c>
      <c r="I63" s="58">
        <v>1.0123310673670074</v>
      </c>
      <c r="J63" s="58">
        <v>1.0667309210526317</v>
      </c>
      <c r="K63" s="58">
        <v>0.61348684210526316</v>
      </c>
      <c r="L63" s="58">
        <v>2.4780464143115917</v>
      </c>
      <c r="M63" s="58">
        <v>1.4071401836401403</v>
      </c>
      <c r="N63" s="58">
        <v>4.872104137945648</v>
      </c>
      <c r="O63" s="58">
        <v>2.00974295690258</v>
      </c>
      <c r="P63" s="58">
        <v>6.1446812059993867</v>
      </c>
      <c r="Q63" s="58">
        <v>4.01948591380516</v>
      </c>
      <c r="R63" s="58">
        <v>4.01948591380516</v>
      </c>
      <c r="S63" s="58">
        <v>10.203558018040997</v>
      </c>
      <c r="T63" s="62">
        <f t="shared" si="0"/>
        <v>1.3774015385492311</v>
      </c>
      <c r="U63" s="62">
        <f t="shared" si="1"/>
        <v>0.64837538235145264</v>
      </c>
    </row>
    <row r="64" spans="1:21" ht="15.75" x14ac:dyDescent="0.25">
      <c r="A64" s="59">
        <v>1793</v>
      </c>
      <c r="B64" s="58">
        <v>3.1981209000000002</v>
      </c>
      <c r="C64" s="58">
        <v>0.95413639999999988</v>
      </c>
      <c r="D64" s="58">
        <v>0.54018401117999992</v>
      </c>
      <c r="E64" s="58">
        <v>1.6008342167535701</v>
      </c>
      <c r="F64" s="58">
        <v>1.2121560942195084</v>
      </c>
      <c r="G64" s="58">
        <v>1.2645238127900416</v>
      </c>
      <c r="H64" s="58">
        <v>0.82078204650064313</v>
      </c>
      <c r="I64" s="58">
        <v>0.90888117727110884</v>
      </c>
      <c r="J64" s="58">
        <v>1.0667309210526317</v>
      </c>
      <c r="K64" s="58">
        <v>0.60367105263157894</v>
      </c>
      <c r="L64" s="58">
        <v>2.3600442041062775</v>
      </c>
      <c r="M64" s="58">
        <v>1.2633448364068411</v>
      </c>
      <c r="N64" s="58">
        <v>4.6400991789958557</v>
      </c>
      <c r="O64" s="58">
        <v>1.9140409113357904</v>
      </c>
      <c r="P64" s="58">
        <v>6.1446812059993867</v>
      </c>
      <c r="Q64" s="58">
        <v>3.8280818226715807</v>
      </c>
      <c r="R64" s="58">
        <v>3.8280818226715807</v>
      </c>
      <c r="S64" s="58">
        <v>10.160230807773308</v>
      </c>
      <c r="T64" s="62">
        <f t="shared" si="0"/>
        <v>1.3210348194304871</v>
      </c>
      <c r="U64" s="62">
        <f t="shared" si="1"/>
        <v>0.63314125092674423</v>
      </c>
    </row>
    <row r="65" spans="1:21" ht="15.75" x14ac:dyDescent="0.25">
      <c r="A65" s="59">
        <v>1794</v>
      </c>
      <c r="B65" s="58">
        <v>3.1968221999999997</v>
      </c>
      <c r="C65" s="58">
        <v>0.93127150000000003</v>
      </c>
      <c r="D65" s="58">
        <v>0.52731727920000004</v>
      </c>
      <c r="E65" s="58">
        <v>1.6008342167535701</v>
      </c>
      <c r="F65" s="58">
        <v>1.1428900316926793</v>
      </c>
      <c r="G65" s="58">
        <v>1.2645238127900416</v>
      </c>
      <c r="H65" s="58">
        <v>0.80026249533812699</v>
      </c>
      <c r="I65" s="58">
        <v>0.8719347879511451</v>
      </c>
      <c r="J65" s="58">
        <v>1.0159342105263156</v>
      </c>
      <c r="K65" s="58">
        <v>0.58894736842105266</v>
      </c>
      <c r="L65" s="58">
        <v>2.3600442041062775</v>
      </c>
      <c r="M65" s="58">
        <v>1.2119893552520915</v>
      </c>
      <c r="N65" s="58">
        <v>4.6400991789958557</v>
      </c>
      <c r="O65" s="58">
        <v>1.9140409113357904</v>
      </c>
      <c r="P65" s="58">
        <v>6.1446812059993867</v>
      </c>
      <c r="Q65" s="58">
        <v>3.8280818226715807</v>
      </c>
      <c r="R65" s="58">
        <v>3.8280818226715807</v>
      </c>
      <c r="S65" s="58">
        <v>10.116903597505614</v>
      </c>
      <c r="T65" s="62">
        <f t="shared" si="0"/>
        <v>1.2991373889466988</v>
      </c>
      <c r="U65" s="62">
        <f t="shared" si="1"/>
        <v>0.62370671747324757</v>
      </c>
    </row>
    <row r="66" spans="1:21" ht="15.75" x14ac:dyDescent="0.25">
      <c r="A66" s="59">
        <v>1795</v>
      </c>
      <c r="B66" s="58">
        <v>3.1955235000000006</v>
      </c>
      <c r="C66" s="58">
        <v>0.8855417000000001</v>
      </c>
      <c r="D66" s="58">
        <v>0.51445054721999994</v>
      </c>
      <c r="E66" s="58">
        <v>1.6008342167535701</v>
      </c>
      <c r="F66" s="58">
        <v>1.1082570004292649</v>
      </c>
      <c r="G66" s="58">
        <v>1.2828502448594623</v>
      </c>
      <c r="H66" s="58">
        <v>0.78658279456311642</v>
      </c>
      <c r="I66" s="58">
        <v>0.85715623222315951</v>
      </c>
      <c r="J66" s="58">
        <v>1.0159342105263156</v>
      </c>
      <c r="K66" s="58">
        <v>0.57422368421052616</v>
      </c>
      <c r="L66" s="58">
        <v>2.3600442041062775</v>
      </c>
      <c r="M66" s="58">
        <v>1.1914471627901917</v>
      </c>
      <c r="N66" s="58">
        <v>4.6400991789958557</v>
      </c>
      <c r="O66" s="58">
        <v>1.9140409113357904</v>
      </c>
      <c r="P66" s="58">
        <v>6.1446812059993867</v>
      </c>
      <c r="Q66" s="58">
        <v>3.8280818226715807</v>
      </c>
      <c r="R66" s="58">
        <v>3.8280818226715807</v>
      </c>
      <c r="S66" s="58">
        <v>10.073576387237928</v>
      </c>
      <c r="T66" s="62">
        <f t="shared" si="0"/>
        <v>1.2685826176601822</v>
      </c>
      <c r="U66" s="62">
        <f t="shared" si="1"/>
        <v>0.61235699299851665</v>
      </c>
    </row>
    <row r="67" spans="1:21" ht="15.75" x14ac:dyDescent="0.25">
      <c r="A67" s="59">
        <v>1796</v>
      </c>
      <c r="B67" s="58">
        <v>3.1942248000000002</v>
      </c>
      <c r="C67" s="58">
        <v>0.86267680000000002</v>
      </c>
      <c r="D67" s="58">
        <v>0.5058727259000001</v>
      </c>
      <c r="E67" s="58">
        <v>1.5207925059158918</v>
      </c>
      <c r="F67" s="58">
        <v>1.1082570004292649</v>
      </c>
      <c r="G67" s="58">
        <v>1.2187077326164895</v>
      </c>
      <c r="H67" s="58">
        <v>0.76606324340060039</v>
      </c>
      <c r="I67" s="58">
        <v>0.88671334367913046</v>
      </c>
      <c r="J67" s="58">
        <v>1.0306578947368419</v>
      </c>
      <c r="K67" s="58">
        <v>0.56440789473684205</v>
      </c>
      <c r="L67" s="58">
        <v>2.2420419939009637</v>
      </c>
      <c r="M67" s="58">
        <v>1.2325315477139915</v>
      </c>
      <c r="N67" s="58">
        <v>4.4080942200460624</v>
      </c>
      <c r="O67" s="58">
        <v>1.8183388657690009</v>
      </c>
      <c r="P67" s="58">
        <v>6.1446812059993867</v>
      </c>
      <c r="Q67" s="58">
        <v>3.6366777315380019</v>
      </c>
      <c r="R67" s="58">
        <v>3.6366777315380019</v>
      </c>
      <c r="S67" s="58">
        <v>10.030249176970235</v>
      </c>
      <c r="T67" s="62">
        <f t="shared" si="0"/>
        <v>1.2369249087473155</v>
      </c>
      <c r="U67" s="62">
        <f t="shared" si="1"/>
        <v>0.59707767311117166</v>
      </c>
    </row>
    <row r="68" spans="1:21" ht="15.75" x14ac:dyDescent="0.25">
      <c r="A68" s="59">
        <v>1797</v>
      </c>
      <c r="B68" s="58">
        <v>3.1929261000000002</v>
      </c>
      <c r="C68" s="58">
        <v>0.86267680000000002</v>
      </c>
      <c r="D68" s="58">
        <v>0.49300599392000005</v>
      </c>
      <c r="E68" s="58">
        <v>1.5207925059158918</v>
      </c>
      <c r="F68" s="58">
        <v>1.0736239691658502</v>
      </c>
      <c r="G68" s="58">
        <v>1.2187077326164895</v>
      </c>
      <c r="H68" s="58">
        <v>0.7523835426255896</v>
      </c>
      <c r="I68" s="58">
        <v>0.93104901086308711</v>
      </c>
      <c r="J68" s="58">
        <v>0.97912500000000002</v>
      </c>
      <c r="K68" s="58">
        <v>0.54968421052631578</v>
      </c>
      <c r="L68" s="58">
        <v>2.2420419939009637</v>
      </c>
      <c r="M68" s="58">
        <v>1.2941581250996912</v>
      </c>
      <c r="N68" s="58">
        <v>4.4080942200460624</v>
      </c>
      <c r="O68" s="58">
        <v>1.8183388657690009</v>
      </c>
      <c r="P68" s="58">
        <v>6.1446812059993867</v>
      </c>
      <c r="Q68" s="58">
        <v>3.6366777315380019</v>
      </c>
      <c r="R68" s="58">
        <v>3.6366777315380019</v>
      </c>
      <c r="S68" s="58">
        <v>9.9869219667025462</v>
      </c>
      <c r="T68" s="62">
        <f t="shared" si="0"/>
        <v>1.2451980657114232</v>
      </c>
      <c r="U68" s="62">
        <f t="shared" si="1"/>
        <v>0.59046209993164755</v>
      </c>
    </row>
    <row r="69" spans="1:21" ht="15.75" x14ac:dyDescent="0.25">
      <c r="A69" s="59">
        <v>1798</v>
      </c>
      <c r="B69" s="58">
        <v>3.1916274000000002</v>
      </c>
      <c r="C69" s="58">
        <v>0.83981190000000017</v>
      </c>
      <c r="D69" s="58">
        <v>0.48442817259999998</v>
      </c>
      <c r="E69" s="58">
        <v>1.5287966769996597</v>
      </c>
      <c r="F69" s="58">
        <v>1.1082570004292649</v>
      </c>
      <c r="G69" s="58">
        <v>1.260125469093381</v>
      </c>
      <c r="H69" s="58">
        <v>0.78658279456311642</v>
      </c>
      <c r="I69" s="58">
        <v>1.1601166246468626</v>
      </c>
      <c r="J69" s="58">
        <v>0.97912500000000002</v>
      </c>
      <c r="K69" s="58">
        <v>0.53986842105263155</v>
      </c>
      <c r="L69" s="58">
        <v>2.2538422149214954</v>
      </c>
      <c r="M69" s="58">
        <v>1.6125621082591388</v>
      </c>
      <c r="N69" s="58">
        <v>4.4312947159410427</v>
      </c>
      <c r="O69" s="58">
        <v>1.82790907032568</v>
      </c>
      <c r="P69" s="58">
        <v>6.1446812059993867</v>
      </c>
      <c r="Q69" s="58">
        <v>3.6558181406513599</v>
      </c>
      <c r="R69" s="58">
        <v>3.6558181406513599</v>
      </c>
      <c r="S69" s="58">
        <v>9.943594756434857</v>
      </c>
      <c r="T69" s="62">
        <f t="shared" si="0"/>
        <v>1.2793761766220353</v>
      </c>
      <c r="U69" s="62">
        <f t="shared" si="1"/>
        <v>0.58576395456009178</v>
      </c>
    </row>
    <row r="70" spans="1:21" ht="15.75" x14ac:dyDescent="0.25">
      <c r="A70" s="59">
        <v>1799</v>
      </c>
      <c r="B70" s="58">
        <v>3.1903286999999998</v>
      </c>
      <c r="C70" s="58">
        <v>0.86267680000000002</v>
      </c>
      <c r="D70" s="58">
        <v>0.5058727259000001</v>
      </c>
      <c r="E70" s="58">
        <v>1.5368008480834274</v>
      </c>
      <c r="F70" s="58">
        <v>1.1775230629560938</v>
      </c>
      <c r="G70" s="58">
        <v>1.3019097342116599</v>
      </c>
      <c r="H70" s="58">
        <v>0.82078204650064313</v>
      </c>
      <c r="I70" s="58">
        <v>1.4778555727985507</v>
      </c>
      <c r="J70" s="58">
        <v>1.0124005263157896</v>
      </c>
      <c r="K70" s="58">
        <v>0.56440789473684205</v>
      </c>
      <c r="L70" s="58">
        <v>2.2656424359420266</v>
      </c>
      <c r="M70" s="58">
        <v>2.0542192461899855</v>
      </c>
      <c r="N70" s="58">
        <v>4.4544952118360213</v>
      </c>
      <c r="O70" s="58">
        <v>1.8374792748823587</v>
      </c>
      <c r="P70" s="58">
        <v>6.1446812059993867</v>
      </c>
      <c r="Q70" s="58">
        <v>3.6749585497647175</v>
      </c>
      <c r="R70" s="58">
        <v>3.6749585497647175</v>
      </c>
      <c r="S70" s="58">
        <v>9.9002675461671661</v>
      </c>
      <c r="T70" s="62">
        <f t="shared" si="0"/>
        <v>1.3601510517628379</v>
      </c>
      <c r="U70" s="62">
        <f t="shared" si="1"/>
        <v>0.60215814254042566</v>
      </c>
    </row>
    <row r="71" spans="1:21" ht="15.75" x14ac:dyDescent="0.25">
      <c r="A71" s="59">
        <v>1800</v>
      </c>
      <c r="B71" s="58">
        <v>3.1890300000000003</v>
      </c>
      <c r="C71" s="58">
        <v>0.90840659999999995</v>
      </c>
      <c r="D71" s="58">
        <v>0.52731727920000004</v>
      </c>
      <c r="E71" s="58">
        <v>1.5448050191671954</v>
      </c>
      <c r="F71" s="58">
        <v>1.2467891254829229</v>
      </c>
      <c r="G71" s="58">
        <v>1.3440605279713287</v>
      </c>
      <c r="H71" s="58">
        <v>0.85498129843816995</v>
      </c>
      <c r="I71" s="58">
        <v>1.8325409102702033</v>
      </c>
      <c r="J71" s="58">
        <v>1.0459705263157892</v>
      </c>
      <c r="K71" s="58">
        <v>0.58894736842105266</v>
      </c>
      <c r="L71" s="58">
        <v>2.2774426569625583</v>
      </c>
      <c r="M71" s="58">
        <v>2.5472318652755819</v>
      </c>
      <c r="N71" s="58">
        <v>4.4776957077310007</v>
      </c>
      <c r="O71" s="58">
        <v>1.8470494794390373</v>
      </c>
      <c r="P71" s="58">
        <v>6.1446812059993867</v>
      </c>
      <c r="Q71" s="58">
        <v>3.6940989588780746</v>
      </c>
      <c r="R71" s="58">
        <v>3.6940989588780746</v>
      </c>
      <c r="S71" s="58">
        <v>9.8569403358994752</v>
      </c>
      <c r="T71" s="62">
        <f t="shared" si="0"/>
        <v>1.4628675416620074</v>
      </c>
      <c r="U71" s="62">
        <f t="shared" si="1"/>
        <v>0.62138936617978702</v>
      </c>
    </row>
    <row r="72" spans="1:21" ht="15.75" x14ac:dyDescent="0.25">
      <c r="A72" s="59">
        <v>1801</v>
      </c>
      <c r="B72" s="58">
        <v>3.1877313000000003</v>
      </c>
      <c r="C72" s="58">
        <v>0.95413639999999988</v>
      </c>
      <c r="D72" s="58">
        <v>0.54876183249999999</v>
      </c>
      <c r="E72" s="58">
        <v>1.5528091902509629</v>
      </c>
      <c r="F72" s="58">
        <v>1.316055188009752</v>
      </c>
      <c r="G72" s="58">
        <v>1.3510245721577079</v>
      </c>
      <c r="H72" s="58">
        <v>0.88918055037569665</v>
      </c>
      <c r="I72" s="58">
        <v>1.987715745414051</v>
      </c>
      <c r="J72" s="58">
        <v>1.0798349999999999</v>
      </c>
      <c r="K72" s="58">
        <v>0.61348684210526316</v>
      </c>
      <c r="L72" s="58">
        <v>2.2892428779830891</v>
      </c>
      <c r="M72" s="58">
        <v>2.7629248861255311</v>
      </c>
      <c r="N72" s="58">
        <v>4.5008962036259801</v>
      </c>
      <c r="O72" s="58">
        <v>1.8566196839957165</v>
      </c>
      <c r="P72" s="58">
        <v>6.1446812059993867</v>
      </c>
      <c r="Q72" s="58">
        <v>3.7132393679914331</v>
      </c>
      <c r="R72" s="58">
        <v>3.7132393679914331</v>
      </c>
      <c r="S72" s="58">
        <v>9.8136131256317842</v>
      </c>
      <c r="T72" s="62">
        <f t="shared" si="0"/>
        <v>1.524113134863172</v>
      </c>
      <c r="U72" s="62">
        <f t="shared" si="1"/>
        <v>0.63888535285389036</v>
      </c>
    </row>
    <row r="73" spans="1:21" ht="15.75" x14ac:dyDescent="0.25">
      <c r="A73" s="59">
        <v>1802</v>
      </c>
      <c r="B73" s="58">
        <v>3.1864325999999998</v>
      </c>
      <c r="C73" s="58">
        <v>0.99986620000000004</v>
      </c>
      <c r="D73" s="58">
        <v>0.57020638579999994</v>
      </c>
      <c r="E73" s="58">
        <v>1.5608133613347308</v>
      </c>
      <c r="F73" s="58">
        <v>1.3853212505365811</v>
      </c>
      <c r="G73" s="58">
        <v>1.3758568876117736</v>
      </c>
      <c r="H73" s="58">
        <v>0.92337980231322359</v>
      </c>
      <c r="I73" s="58">
        <v>2.0616085240539785</v>
      </c>
      <c r="J73" s="58">
        <v>1.0854299999999999</v>
      </c>
      <c r="K73" s="58">
        <v>0.63802631578947366</v>
      </c>
      <c r="L73" s="58">
        <v>2.3010430990036204</v>
      </c>
      <c r="M73" s="58">
        <v>2.8656358484350299</v>
      </c>
      <c r="N73" s="58">
        <v>4.5240966995209586</v>
      </c>
      <c r="O73" s="58">
        <v>1.8661898885523955</v>
      </c>
      <c r="P73" s="58">
        <v>6.1446812059993867</v>
      </c>
      <c r="Q73" s="58">
        <v>3.7323797771047911</v>
      </c>
      <c r="R73" s="58">
        <v>3.7323797771047911</v>
      </c>
      <c r="S73" s="58">
        <v>9.7702859153640951</v>
      </c>
      <c r="T73" s="62">
        <f t="shared" si="0"/>
        <v>1.5723452570158336</v>
      </c>
      <c r="U73" s="62">
        <f t="shared" si="1"/>
        <v>0.65726251454941376</v>
      </c>
    </row>
    <row r="74" spans="1:21" ht="15.75" x14ac:dyDescent="0.25">
      <c r="A74" s="59">
        <v>1803</v>
      </c>
      <c r="B74" s="58">
        <v>3.1851338999999999</v>
      </c>
      <c r="C74" s="58">
        <v>1.045596</v>
      </c>
      <c r="D74" s="58">
        <v>0.5916509391</v>
      </c>
      <c r="E74" s="58">
        <v>1.6008342167535701</v>
      </c>
      <c r="F74" s="58">
        <v>1.3991744630419471</v>
      </c>
      <c r="G74" s="58">
        <v>1.3928088372759877</v>
      </c>
      <c r="H74" s="58">
        <v>0.93705950308823427</v>
      </c>
      <c r="I74" s="58">
        <v>2.1576691362858842</v>
      </c>
      <c r="J74" s="58">
        <v>1.1053805921052631</v>
      </c>
      <c r="K74" s="58">
        <v>0.66256578947368427</v>
      </c>
      <c r="L74" s="58">
        <v>2.3600442041062775</v>
      </c>
      <c r="M74" s="58">
        <v>2.999160099437379</v>
      </c>
      <c r="N74" s="58">
        <v>4.6400991789958557</v>
      </c>
      <c r="O74" s="58">
        <v>1.9140409113357904</v>
      </c>
      <c r="P74" s="58">
        <v>6.1446812059993867</v>
      </c>
      <c r="Q74" s="58">
        <v>3.8280818226715807</v>
      </c>
      <c r="R74" s="58">
        <v>3.8280818226715807</v>
      </c>
      <c r="S74" s="58">
        <v>9.7269587050964077</v>
      </c>
      <c r="T74" s="62">
        <f t="shared" ref="T74:T137" si="2">(C74*C$8+G74*G$8+L74*L$8+M74*M$8+N74*N$8+P74*P$8+Q74*Q$8+R74*R$8)/365</f>
        <v>1.629539102076728</v>
      </c>
      <c r="U74" s="62">
        <f t="shared" ref="U74:U137" si="3">(C74*C$7+G74*G$7+K74*K$7+L74*L$7+N74*N$7+P74*P$7+Q74*Q$7+R74*R$7)/365</f>
        <v>0.6772057695099013</v>
      </c>
    </row>
    <row r="75" spans="1:21" ht="15.75" x14ac:dyDescent="0.25">
      <c r="A75" s="59">
        <v>1804</v>
      </c>
      <c r="B75" s="58">
        <v>3.1838352000000003</v>
      </c>
      <c r="C75" s="58">
        <v>1.0547419600000001</v>
      </c>
      <c r="D75" s="58">
        <v>0.60022876041999995</v>
      </c>
      <c r="E75" s="58">
        <v>1.6008342167535701</v>
      </c>
      <c r="F75" s="58">
        <v>1.4130276755473128</v>
      </c>
      <c r="G75" s="58">
        <v>1.3744824052065669</v>
      </c>
      <c r="H75" s="58">
        <v>0.96441890463825564</v>
      </c>
      <c r="I75" s="58">
        <v>1.7364802980382976</v>
      </c>
      <c r="J75" s="58">
        <v>1.119</v>
      </c>
      <c r="K75" s="58">
        <v>0.67238157894736839</v>
      </c>
      <c r="L75" s="58">
        <v>2.3600442041062775</v>
      </c>
      <c r="M75" s="58">
        <v>2.4137076142732332</v>
      </c>
      <c r="N75" s="58">
        <v>4.6400991789958557</v>
      </c>
      <c r="O75" s="58">
        <v>1.9140409113357904</v>
      </c>
      <c r="P75" s="58">
        <v>6.1446812059993867</v>
      </c>
      <c r="Q75" s="58">
        <v>3.8280818226715807</v>
      </c>
      <c r="R75" s="58">
        <v>3.8280818226715807</v>
      </c>
      <c r="S75" s="58">
        <v>9.6836314948287168</v>
      </c>
      <c r="T75" s="62">
        <f t="shared" si="2"/>
        <v>1.5547361503942689</v>
      </c>
      <c r="U75" s="62">
        <f t="shared" si="3"/>
        <v>0.68183996648643452</v>
      </c>
    </row>
    <row r="76" spans="1:21" ht="15.75" x14ac:dyDescent="0.25">
      <c r="A76" s="59">
        <v>1805</v>
      </c>
      <c r="B76" s="58">
        <v>3.1825364999999999</v>
      </c>
      <c r="C76" s="58">
        <v>1.06388792</v>
      </c>
      <c r="D76" s="58">
        <v>0.61738440305999998</v>
      </c>
      <c r="E76" s="58">
        <v>1.6408550721724091</v>
      </c>
      <c r="F76" s="58">
        <v>1.4199542817999957</v>
      </c>
      <c r="G76" s="58">
        <v>1.3900598724655746</v>
      </c>
      <c r="H76" s="58">
        <v>0.99177830618827711</v>
      </c>
      <c r="I76" s="58">
        <v>2.202004803469841</v>
      </c>
      <c r="J76" s="58">
        <v>1.1042763157894737</v>
      </c>
      <c r="K76" s="58">
        <v>0.69201315789473672</v>
      </c>
      <c r="L76" s="58">
        <v>2.4190453092089341</v>
      </c>
      <c r="M76" s="58">
        <v>3.0607866768230791</v>
      </c>
      <c r="N76" s="58">
        <v>4.7561016584707509</v>
      </c>
      <c r="O76" s="58">
        <v>1.9618919341191847</v>
      </c>
      <c r="P76" s="58">
        <v>6.1446812059993867</v>
      </c>
      <c r="Q76" s="58">
        <v>3.9237838682383694</v>
      </c>
      <c r="R76" s="58">
        <v>3.9237838682383694</v>
      </c>
      <c r="S76" s="58">
        <v>9.6403042845610258</v>
      </c>
      <c r="T76" s="62">
        <f t="shared" si="2"/>
        <v>1.6567022663044735</v>
      </c>
      <c r="U76" s="62">
        <f t="shared" si="3"/>
        <v>0.69499991125476934</v>
      </c>
    </row>
    <row r="77" spans="1:21" ht="15.75" x14ac:dyDescent="0.25">
      <c r="A77" s="59">
        <v>1806</v>
      </c>
      <c r="B77" s="58">
        <v>3.1812378000000003</v>
      </c>
      <c r="C77" s="58">
        <v>1.0684608999999998</v>
      </c>
      <c r="D77" s="58">
        <v>0.63454004569999989</v>
      </c>
      <c r="E77" s="58">
        <v>1.6808759275912488</v>
      </c>
      <c r="F77" s="58">
        <v>1.4199542817999957</v>
      </c>
      <c r="G77" s="58">
        <v>1.4047210181211114</v>
      </c>
      <c r="H77" s="58">
        <v>0.98493845580077166</v>
      </c>
      <c r="I77" s="58">
        <v>2.1798369698778632</v>
      </c>
      <c r="J77" s="58">
        <v>1.1167914473684208</v>
      </c>
      <c r="K77" s="58">
        <v>0.71164473684210516</v>
      </c>
      <c r="L77" s="58">
        <v>2.4780464143115917</v>
      </c>
      <c r="M77" s="58">
        <v>3.0299733881302293</v>
      </c>
      <c r="N77" s="58">
        <v>4.872104137945648</v>
      </c>
      <c r="O77" s="58">
        <v>2.00974295690258</v>
      </c>
      <c r="P77" s="58">
        <v>6.1446812059993867</v>
      </c>
      <c r="Q77" s="58">
        <v>4.01948591380516</v>
      </c>
      <c r="R77" s="58">
        <v>4.01948591380516</v>
      </c>
      <c r="S77" s="58">
        <v>9.5969770742933367</v>
      </c>
      <c r="T77" s="62">
        <f t="shared" si="2"/>
        <v>1.6645525683203086</v>
      </c>
      <c r="U77" s="62">
        <f t="shared" si="3"/>
        <v>0.70755087550567264</v>
      </c>
    </row>
    <row r="78" spans="1:21" ht="15.75" x14ac:dyDescent="0.25">
      <c r="A78" s="59">
        <v>1807</v>
      </c>
      <c r="B78" s="58">
        <v>3.1799390999999999</v>
      </c>
      <c r="C78" s="58">
        <v>1.0684608999999998</v>
      </c>
      <c r="D78" s="58">
        <v>0.63025113503999997</v>
      </c>
      <c r="E78" s="58">
        <v>1.6808759275912488</v>
      </c>
      <c r="F78" s="58">
        <v>1.4199542817999957</v>
      </c>
      <c r="G78" s="58">
        <v>1.3854782644482198</v>
      </c>
      <c r="H78" s="58">
        <v>0.97809860541326621</v>
      </c>
      <c r="I78" s="58">
        <v>1.9433800782300947</v>
      </c>
      <c r="J78" s="58">
        <v>1.1285703947368422</v>
      </c>
      <c r="K78" s="58">
        <v>0.70673684210526311</v>
      </c>
      <c r="L78" s="58">
        <v>2.4780464143115917</v>
      </c>
      <c r="M78" s="58">
        <v>2.7012983087398315</v>
      </c>
      <c r="N78" s="58">
        <v>4.872104137945648</v>
      </c>
      <c r="O78" s="58">
        <v>2.00974295690258</v>
      </c>
      <c r="P78" s="58">
        <v>6.1446812059993867</v>
      </c>
      <c r="Q78" s="58">
        <v>4.01948591380516</v>
      </c>
      <c r="R78" s="58">
        <v>4.01948591380516</v>
      </c>
      <c r="S78" s="58">
        <v>9.5536498640256458</v>
      </c>
      <c r="T78" s="62">
        <f t="shared" si="2"/>
        <v>1.6181093900963726</v>
      </c>
      <c r="U78" s="62">
        <f t="shared" si="3"/>
        <v>0.70439672673045584</v>
      </c>
    </row>
    <row r="79" spans="1:21" ht="15.75" x14ac:dyDescent="0.25">
      <c r="A79" s="59">
        <v>1808</v>
      </c>
      <c r="B79" s="58">
        <v>3.1786404000000004</v>
      </c>
      <c r="C79" s="58">
        <v>1.0684608999999998</v>
      </c>
      <c r="D79" s="58">
        <v>0.62596222437999993</v>
      </c>
      <c r="E79" s="58">
        <v>1.7609176384289276</v>
      </c>
      <c r="F79" s="58">
        <v>1.4199542817999957</v>
      </c>
      <c r="G79" s="58">
        <v>1.4312943446217719</v>
      </c>
      <c r="H79" s="58">
        <v>0.97125875502576109</v>
      </c>
      <c r="I79" s="58">
        <v>1.7808159652222539</v>
      </c>
      <c r="J79" s="58">
        <v>1.1131105263157894</v>
      </c>
      <c r="K79" s="58">
        <v>0.70182894736842094</v>
      </c>
      <c r="L79" s="58">
        <v>2.5960486245169054</v>
      </c>
      <c r="M79" s="58">
        <v>2.4753341916589329</v>
      </c>
      <c r="N79" s="58">
        <v>5.1041090968954439</v>
      </c>
      <c r="O79" s="58">
        <v>2.1054450024693701</v>
      </c>
      <c r="P79" s="58">
        <v>6.1446812059993867</v>
      </c>
      <c r="Q79" s="58">
        <v>4.2108900049387401</v>
      </c>
      <c r="R79" s="58">
        <v>4.2108900049387401</v>
      </c>
      <c r="S79" s="58">
        <v>9.5103226537579548</v>
      </c>
      <c r="T79" s="62">
        <f t="shared" si="2"/>
        <v>1.6077352813743007</v>
      </c>
      <c r="U79" s="62">
        <f t="shared" si="3"/>
        <v>0.70933774391156568</v>
      </c>
    </row>
    <row r="80" spans="1:21" ht="15.75" x14ac:dyDescent="0.25">
      <c r="A80" s="59">
        <v>1809</v>
      </c>
      <c r="B80" s="58">
        <v>3.1773417000000004</v>
      </c>
      <c r="C80" s="58">
        <v>1.0684608999999998</v>
      </c>
      <c r="D80" s="58">
        <v>0.6216733137199999</v>
      </c>
      <c r="E80" s="58">
        <v>1.8409593492666059</v>
      </c>
      <c r="F80" s="58">
        <v>1.4199542817999957</v>
      </c>
      <c r="G80" s="58">
        <v>1.4752777815883822</v>
      </c>
      <c r="H80" s="58">
        <v>0.96441890463825564</v>
      </c>
      <c r="I80" s="58">
        <v>1.9507693560940873</v>
      </c>
      <c r="J80" s="58">
        <v>1.1499197368421052</v>
      </c>
      <c r="K80" s="58">
        <v>0.69692105263157877</v>
      </c>
      <c r="L80" s="58">
        <v>2.7140508347222201</v>
      </c>
      <c r="M80" s="58">
        <v>2.7115694049707812</v>
      </c>
      <c r="N80" s="58">
        <v>5.3361140558452362</v>
      </c>
      <c r="O80" s="58">
        <v>2.2011470480361588</v>
      </c>
      <c r="P80" s="58">
        <v>6.1446812059993867</v>
      </c>
      <c r="Q80" s="58">
        <v>4.4022940960723176</v>
      </c>
      <c r="R80" s="58">
        <v>4.4022940960723176</v>
      </c>
      <c r="S80" s="58">
        <v>9.4669954434902657</v>
      </c>
      <c r="T80" s="62">
        <f t="shared" si="2"/>
        <v>1.6591889285101453</v>
      </c>
      <c r="U80" s="62">
        <f t="shared" si="3"/>
        <v>0.7141883841674016</v>
      </c>
    </row>
    <row r="81" spans="1:21" ht="15.75" x14ac:dyDescent="0.25">
      <c r="A81" s="59">
        <v>1810</v>
      </c>
      <c r="B81" s="58">
        <v>3.1760429999999999</v>
      </c>
      <c r="C81" s="58">
        <v>1.0684608999999998</v>
      </c>
      <c r="D81" s="58">
        <v>0.61738440305999998</v>
      </c>
      <c r="E81" s="58">
        <v>1.9210010601042842</v>
      </c>
      <c r="F81" s="58">
        <v>1.4199542817999957</v>
      </c>
      <c r="G81" s="58">
        <v>1.5174285753480499</v>
      </c>
      <c r="H81" s="58">
        <v>0.95757905425075041</v>
      </c>
      <c r="I81" s="58">
        <v>1.9286015225021091</v>
      </c>
      <c r="J81" s="58">
        <v>1.1852565789473686</v>
      </c>
      <c r="K81" s="58">
        <v>0.69201315789473672</v>
      </c>
      <c r="L81" s="58">
        <v>2.832053044927533</v>
      </c>
      <c r="M81" s="58">
        <v>2.6807561162779314</v>
      </c>
      <c r="N81" s="58">
        <v>5.5681190147950268</v>
      </c>
      <c r="O81" s="58">
        <v>2.2968490936029484</v>
      </c>
      <c r="P81" s="58">
        <v>6.1446812059993867</v>
      </c>
      <c r="Q81" s="58">
        <v>4.5936981872058968</v>
      </c>
      <c r="R81" s="58">
        <v>4.5936981872058968</v>
      </c>
      <c r="S81" s="58">
        <v>9.4236682332225765</v>
      </c>
      <c r="T81" s="62">
        <f t="shared" si="2"/>
        <v>1.674571307428631</v>
      </c>
      <c r="U81" s="62">
        <f t="shared" si="3"/>
        <v>0.71894864749796361</v>
      </c>
    </row>
    <row r="82" spans="1:21" ht="15.75" x14ac:dyDescent="0.25">
      <c r="A82" s="59">
        <v>1811</v>
      </c>
      <c r="B82" s="58">
        <v>3.1747443</v>
      </c>
      <c r="C82" s="58">
        <v>1.0684608999999998</v>
      </c>
      <c r="D82" s="58">
        <v>0.61309549240000005</v>
      </c>
      <c r="E82" s="58">
        <v>2.0010427709419631</v>
      </c>
      <c r="F82" s="58">
        <v>1.4199542817999957</v>
      </c>
      <c r="G82" s="58">
        <v>1.5577467259007758</v>
      </c>
      <c r="H82" s="58">
        <v>0.95073920386324506</v>
      </c>
      <c r="I82" s="58">
        <v>2.142890580557899</v>
      </c>
      <c r="J82" s="58">
        <v>1.2191210526315788</v>
      </c>
      <c r="K82" s="58">
        <v>0.68710526315789477</v>
      </c>
      <c r="L82" s="58">
        <v>2.9500552551328476</v>
      </c>
      <c r="M82" s="58">
        <v>2.978617906975479</v>
      </c>
      <c r="N82" s="58">
        <v>5.80012397374482</v>
      </c>
      <c r="O82" s="58">
        <v>2.3925511391697381</v>
      </c>
      <c r="P82" s="58">
        <v>6.1446812059993867</v>
      </c>
      <c r="Q82" s="58">
        <v>4.7851022783394761</v>
      </c>
      <c r="R82" s="58">
        <v>4.7851022783394761</v>
      </c>
      <c r="S82" s="58">
        <v>9.3803410229548874</v>
      </c>
      <c r="T82" s="62">
        <f t="shared" si="2"/>
        <v>1.7338562687827994</v>
      </c>
      <c r="U82" s="62">
        <f t="shared" si="3"/>
        <v>0.72361853390325204</v>
      </c>
    </row>
    <row r="83" spans="1:21" ht="15.75" x14ac:dyDescent="0.25">
      <c r="A83" s="59">
        <v>1812</v>
      </c>
      <c r="B83" s="58">
        <v>3.1734456000000004</v>
      </c>
      <c r="C83" s="58">
        <v>1.0684608999999998</v>
      </c>
      <c r="D83" s="58">
        <v>0.60880658174000002</v>
      </c>
      <c r="E83" s="58">
        <v>2.0810844817796417</v>
      </c>
      <c r="F83" s="58">
        <v>1.4199542817999957</v>
      </c>
      <c r="G83" s="58">
        <v>1.5962322332465602</v>
      </c>
      <c r="H83" s="58">
        <v>0.93705950308823427</v>
      </c>
      <c r="I83" s="58">
        <v>2.283286859973761</v>
      </c>
      <c r="J83" s="58">
        <v>1.2515131578947367</v>
      </c>
      <c r="K83" s="58">
        <v>0.68219736842105261</v>
      </c>
      <c r="L83" s="58">
        <v>3.0680574653381614</v>
      </c>
      <c r="M83" s="58">
        <v>3.1737687353635282</v>
      </c>
      <c r="N83" s="58">
        <v>6.0321289326946133</v>
      </c>
      <c r="O83" s="58">
        <v>2.4882531847365281</v>
      </c>
      <c r="P83" s="58">
        <v>6.1446812059993867</v>
      </c>
      <c r="Q83" s="58">
        <v>4.9765063694730562</v>
      </c>
      <c r="R83" s="58">
        <v>4.9765063694730562</v>
      </c>
      <c r="S83" s="58">
        <v>9.3370138126871964</v>
      </c>
      <c r="T83" s="62">
        <f t="shared" si="2"/>
        <v>1.7791317138238976</v>
      </c>
      <c r="U83" s="62">
        <f t="shared" si="3"/>
        <v>0.72819804338326644</v>
      </c>
    </row>
    <row r="84" spans="1:21" ht="15.75" x14ac:dyDescent="0.25">
      <c r="A84" s="59">
        <v>1813</v>
      </c>
      <c r="B84" s="58">
        <v>3.1721469</v>
      </c>
      <c r="C84" s="58">
        <v>1.0684608999999998</v>
      </c>
      <c r="D84" s="58">
        <v>0.60022876041999995</v>
      </c>
      <c r="E84" s="58">
        <v>2.0810844817796417</v>
      </c>
      <c r="F84" s="58">
        <v>1.4199542817999957</v>
      </c>
      <c r="G84" s="58">
        <v>1.5724078715563126</v>
      </c>
      <c r="H84" s="58">
        <v>0.93021965270072893</v>
      </c>
      <c r="I84" s="58">
        <v>2.054219246189986</v>
      </c>
      <c r="J84" s="58">
        <v>1.2824328947368422</v>
      </c>
      <c r="K84" s="58">
        <v>0.67238157894736839</v>
      </c>
      <c r="L84" s="58">
        <v>3.0680574653381614</v>
      </c>
      <c r="M84" s="58">
        <v>2.8553647522040801</v>
      </c>
      <c r="N84" s="58">
        <v>6.0321289326946133</v>
      </c>
      <c r="O84" s="58">
        <v>2.4882531847365281</v>
      </c>
      <c r="P84" s="58">
        <v>6.1446812059993867</v>
      </c>
      <c r="Q84" s="58">
        <v>4.9765063694730562</v>
      </c>
      <c r="R84" s="58">
        <v>4.9765063694730562</v>
      </c>
      <c r="S84" s="58">
        <v>9.2936866024195055</v>
      </c>
      <c r="T84" s="62">
        <f t="shared" si="2"/>
        <v>1.7335150916617497</v>
      </c>
      <c r="U84" s="62">
        <f t="shared" si="3"/>
        <v>0.7226127612350236</v>
      </c>
    </row>
    <row r="85" spans="1:21" ht="15.75" x14ac:dyDescent="0.25">
      <c r="A85" s="59">
        <v>1814</v>
      </c>
      <c r="B85" s="58">
        <v>3.1708482</v>
      </c>
      <c r="C85" s="58">
        <v>1.0684608999999998</v>
      </c>
      <c r="D85" s="58">
        <v>0.59593984976000003</v>
      </c>
      <c r="E85" s="58">
        <v>2.1611261926173202</v>
      </c>
      <c r="F85" s="58">
        <v>1.4199542817999957</v>
      </c>
      <c r="G85" s="58">
        <v>1.6081444140916834</v>
      </c>
      <c r="H85" s="58">
        <v>0.92337980231322359</v>
      </c>
      <c r="I85" s="58">
        <v>1.6773660751263553</v>
      </c>
      <c r="J85" s="58">
        <v>1.2632921052631578</v>
      </c>
      <c r="K85" s="58">
        <v>0.66747368421052622</v>
      </c>
      <c r="L85" s="58">
        <v>3.1860596755434747</v>
      </c>
      <c r="M85" s="58">
        <v>2.331538844425634</v>
      </c>
      <c r="N85" s="58">
        <v>6.2641338916444056</v>
      </c>
      <c r="O85" s="58">
        <v>2.5839552303033169</v>
      </c>
      <c r="P85" s="58">
        <v>6.1446812059993867</v>
      </c>
      <c r="Q85" s="58">
        <v>5.1679104606066337</v>
      </c>
      <c r="R85" s="58">
        <v>5.1679104606066337</v>
      </c>
      <c r="S85" s="58">
        <v>9.2503593921518164</v>
      </c>
      <c r="T85" s="62">
        <f t="shared" si="2"/>
        <v>1.6819389900622541</v>
      </c>
      <c r="U85" s="62">
        <f t="shared" si="3"/>
        <v>0.72705670532712696</v>
      </c>
    </row>
    <row r="86" spans="1:21" ht="15.75" x14ac:dyDescent="0.25">
      <c r="A86" s="59">
        <v>1815</v>
      </c>
      <c r="B86" s="58">
        <v>3.1695495</v>
      </c>
      <c r="C86" s="58">
        <v>1.0684608999999998</v>
      </c>
      <c r="D86" s="58">
        <v>0.5916509391</v>
      </c>
      <c r="E86" s="58">
        <v>2.1611261926173202</v>
      </c>
      <c r="F86" s="58">
        <v>1.4268808880526784</v>
      </c>
      <c r="G86" s="58">
        <v>1.6081444140916834</v>
      </c>
      <c r="H86" s="58">
        <v>0.93021965270072893</v>
      </c>
      <c r="I86" s="58">
        <v>1.7512588537662828</v>
      </c>
      <c r="J86" s="58">
        <v>1.2920032894736841</v>
      </c>
      <c r="K86" s="58">
        <v>0.66256578947368427</v>
      </c>
      <c r="L86" s="58">
        <v>3.1860596755434747</v>
      </c>
      <c r="M86" s="58">
        <v>2.4342498067351332</v>
      </c>
      <c r="N86" s="58">
        <v>6.2641338916444056</v>
      </c>
      <c r="O86" s="58">
        <v>2.5839552303033169</v>
      </c>
      <c r="P86" s="58">
        <v>6.1446812059993867</v>
      </c>
      <c r="Q86" s="58">
        <v>5.1679104606066337</v>
      </c>
      <c r="R86" s="58">
        <v>5.1679104606066337</v>
      </c>
      <c r="S86" s="58">
        <v>9.2070321818841254</v>
      </c>
      <c r="T86" s="62">
        <f t="shared" si="2"/>
        <v>1.6957275850024336</v>
      </c>
      <c r="U86" s="62">
        <f t="shared" si="3"/>
        <v>0.72485151426728567</v>
      </c>
    </row>
    <row r="87" spans="1:21" ht="15.75" x14ac:dyDescent="0.25">
      <c r="A87" s="59">
        <v>1816</v>
      </c>
      <c r="B87" s="58">
        <v>3.1682507999999996</v>
      </c>
      <c r="C87" s="58">
        <v>1.0730338800000001</v>
      </c>
      <c r="D87" s="58">
        <v>0.59593984976000003</v>
      </c>
      <c r="E87" s="58">
        <v>2.1211053371984807</v>
      </c>
      <c r="F87" s="58">
        <v>1.4268808880526784</v>
      </c>
      <c r="G87" s="58">
        <v>1.6026464844708572</v>
      </c>
      <c r="H87" s="58">
        <v>0.93705950308823427</v>
      </c>
      <c r="I87" s="58">
        <v>1.5591376293024715</v>
      </c>
      <c r="J87" s="58">
        <v>1.2920032894736841</v>
      </c>
      <c r="K87" s="58">
        <v>0.66747368421052622</v>
      </c>
      <c r="L87" s="58">
        <v>3.127058570440818</v>
      </c>
      <c r="M87" s="58">
        <v>2.167201304730435</v>
      </c>
      <c r="N87" s="58">
        <v>6.1481314121695085</v>
      </c>
      <c r="O87" s="58">
        <v>2.536104207519922</v>
      </c>
      <c r="P87" s="58">
        <v>6.1446812059993867</v>
      </c>
      <c r="Q87" s="58">
        <v>5.0722084150398441</v>
      </c>
      <c r="R87" s="58">
        <v>5.0722084150398441</v>
      </c>
      <c r="S87" s="58">
        <v>9.1637049716164345</v>
      </c>
      <c r="T87" s="62">
        <f t="shared" si="2"/>
        <v>1.6549962177300159</v>
      </c>
      <c r="U87" s="62">
        <f t="shared" si="3"/>
        <v>0.72490597405154755</v>
      </c>
    </row>
    <row r="88" spans="1:21" ht="15.75" x14ac:dyDescent="0.25">
      <c r="A88" s="59">
        <v>1817</v>
      </c>
      <c r="B88" s="58">
        <v>3.1669521000000005</v>
      </c>
      <c r="C88" s="58">
        <v>1.0730338800000001</v>
      </c>
      <c r="D88" s="58">
        <v>0.60022876041999995</v>
      </c>
      <c r="E88" s="58">
        <v>2.1211053371984807</v>
      </c>
      <c r="F88" s="58">
        <v>1.4338074943053614</v>
      </c>
      <c r="G88" s="58">
        <v>1.6026464844708572</v>
      </c>
      <c r="H88" s="58">
        <v>0.94389935347573961</v>
      </c>
      <c r="I88" s="58">
        <v>1.7217017423103118</v>
      </c>
      <c r="J88" s="58">
        <v>1.2875861842105263</v>
      </c>
      <c r="K88" s="58">
        <v>0.67238157894736839</v>
      </c>
      <c r="L88" s="58">
        <v>3.127058570440818</v>
      </c>
      <c r="M88" s="58">
        <v>2.3931654218113332</v>
      </c>
      <c r="N88" s="58">
        <v>6.1481314121695085</v>
      </c>
      <c r="O88" s="58">
        <v>2.536104207519922</v>
      </c>
      <c r="P88" s="58">
        <v>6.1446812059993867</v>
      </c>
      <c r="Q88" s="58">
        <v>5.0722084150398441</v>
      </c>
      <c r="R88" s="58">
        <v>5.0722084150398441</v>
      </c>
      <c r="S88" s="58">
        <v>9.2009183411392677</v>
      </c>
      <c r="T88" s="62">
        <f t="shared" si="2"/>
        <v>1.6853311265984103</v>
      </c>
      <c r="U88" s="62">
        <f t="shared" si="3"/>
        <v>0.72711116511138896</v>
      </c>
    </row>
    <row r="89" spans="1:21" ht="15.75" x14ac:dyDescent="0.25">
      <c r="A89" s="59">
        <v>1818</v>
      </c>
      <c r="B89" s="58">
        <v>3.1656534000000001</v>
      </c>
      <c r="C89" s="58">
        <v>1.0776068599999999</v>
      </c>
      <c r="D89" s="58">
        <v>0.6045176710800001</v>
      </c>
      <c r="E89" s="58">
        <v>2.0810844817796417</v>
      </c>
      <c r="F89" s="58">
        <v>1.4338074943053614</v>
      </c>
      <c r="G89" s="58">
        <v>1.5962322332465602</v>
      </c>
      <c r="H89" s="58">
        <v>0.95073920386324506</v>
      </c>
      <c r="I89" s="58">
        <v>1.8325409102702033</v>
      </c>
      <c r="J89" s="58">
        <v>1.2875861842105263</v>
      </c>
      <c r="K89" s="58">
        <v>0.67728947368421044</v>
      </c>
      <c r="L89" s="58">
        <v>3.0680574653381614</v>
      </c>
      <c r="M89" s="58">
        <v>2.5472318652755819</v>
      </c>
      <c r="N89" s="58">
        <v>6.0321289326946133</v>
      </c>
      <c r="O89" s="58">
        <v>2.4882531847365281</v>
      </c>
      <c r="P89" s="58">
        <v>6.1446812059993867</v>
      </c>
      <c r="Q89" s="58">
        <v>4.9765063694730562</v>
      </c>
      <c r="R89" s="58">
        <v>4.9765063694730562</v>
      </c>
      <c r="S89" s="58">
        <v>9.238131710662099</v>
      </c>
      <c r="T89" s="62">
        <f t="shared" si="2"/>
        <v>1.7010225378942825</v>
      </c>
      <c r="U89" s="62">
        <f t="shared" si="3"/>
        <v>0.72712043643301416</v>
      </c>
    </row>
    <row r="90" spans="1:21" ht="15.75" x14ac:dyDescent="0.25">
      <c r="A90" s="59">
        <v>1819</v>
      </c>
      <c r="B90" s="58">
        <v>3.1643547000000001</v>
      </c>
      <c r="C90" s="58">
        <v>1.0776068599999999</v>
      </c>
      <c r="D90" s="58">
        <v>0.60880658174000002</v>
      </c>
      <c r="E90" s="58">
        <v>2.0810844817796417</v>
      </c>
      <c r="F90" s="58">
        <v>1.4407341005580445</v>
      </c>
      <c r="G90" s="58">
        <v>1.5962322332465602</v>
      </c>
      <c r="H90" s="58">
        <v>0.95757905425075041</v>
      </c>
      <c r="I90" s="58">
        <v>1.8399301881341965</v>
      </c>
      <c r="J90" s="58">
        <v>1.2824328947368422</v>
      </c>
      <c r="K90" s="58">
        <v>0.68219736842105261</v>
      </c>
      <c r="L90" s="58">
        <v>3.0680574653381614</v>
      </c>
      <c r="M90" s="58">
        <v>2.5575029615065326</v>
      </c>
      <c r="N90" s="58">
        <v>6.0321289326946133</v>
      </c>
      <c r="O90" s="58">
        <v>2.4882531847365281</v>
      </c>
      <c r="P90" s="58">
        <v>6.1446812059993867</v>
      </c>
      <c r="Q90" s="58">
        <v>4.9765063694730562</v>
      </c>
      <c r="R90" s="58">
        <v>4.9765063694730562</v>
      </c>
      <c r="S90" s="58">
        <v>9.2753450801849286</v>
      </c>
      <c r="T90" s="62">
        <f t="shared" si="2"/>
        <v>1.7024013973883005</v>
      </c>
      <c r="U90" s="62">
        <f t="shared" si="3"/>
        <v>0.72932562749285546</v>
      </c>
    </row>
    <row r="91" spans="1:21" ht="15.75" x14ac:dyDescent="0.25">
      <c r="A91" s="59">
        <v>1820</v>
      </c>
      <c r="B91" s="58">
        <v>3.2224514399999995</v>
      </c>
      <c r="C91" s="58">
        <v>1.08217984</v>
      </c>
      <c r="D91" s="58">
        <v>0.61309549240000005</v>
      </c>
      <c r="E91" s="58">
        <v>2.0410636263608022</v>
      </c>
      <c r="F91" s="58">
        <v>1.4407341005580445</v>
      </c>
      <c r="G91" s="58">
        <v>1.5889016604187911</v>
      </c>
      <c r="H91" s="58">
        <v>0.96441890463825564</v>
      </c>
      <c r="I91" s="58">
        <v>1.8473194659981886</v>
      </c>
      <c r="J91" s="58">
        <v>1.2824328947368422</v>
      </c>
      <c r="K91" s="58">
        <v>0.68710526315789477</v>
      </c>
      <c r="L91" s="58">
        <v>3.0090563602355043</v>
      </c>
      <c r="M91" s="58">
        <v>2.5677740577374819</v>
      </c>
      <c r="N91" s="58">
        <v>5.9161264532197162</v>
      </c>
      <c r="O91" s="58">
        <v>2.4404021619531329</v>
      </c>
      <c r="P91" s="58">
        <v>6.1446812059993867</v>
      </c>
      <c r="Q91" s="58">
        <v>4.8808043239062657</v>
      </c>
      <c r="R91" s="58">
        <v>4.8808043239062657</v>
      </c>
      <c r="S91" s="58">
        <v>9.31255844970776</v>
      </c>
      <c r="T91" s="62">
        <f t="shared" si="2"/>
        <v>1.6986783150814757</v>
      </c>
      <c r="U91" s="62">
        <f t="shared" si="3"/>
        <v>0.72928971035184342</v>
      </c>
    </row>
    <row r="92" spans="1:21" ht="15.75" x14ac:dyDescent="0.25">
      <c r="A92" s="59">
        <v>1821</v>
      </c>
      <c r="B92" s="58"/>
      <c r="C92" s="58">
        <v>1.08217984</v>
      </c>
      <c r="D92" s="58">
        <v>0.61738440305999998</v>
      </c>
      <c r="E92" s="58">
        <v>2.0410636263608022</v>
      </c>
      <c r="F92" s="58">
        <v>1.4476607068107272</v>
      </c>
      <c r="G92" s="58">
        <v>1.5889016604187911</v>
      </c>
      <c r="H92" s="58">
        <v>0.97125875502576109</v>
      </c>
      <c r="I92" s="58">
        <v>1.8473194659981886</v>
      </c>
      <c r="J92" s="58">
        <v>1.2765434210526314</v>
      </c>
      <c r="K92" s="58">
        <v>0.69201315789473672</v>
      </c>
      <c r="L92" s="58">
        <v>3.0090563602355043</v>
      </c>
      <c r="M92" s="58">
        <v>2.5677740577374819</v>
      </c>
      <c r="N92" s="58">
        <v>5.9161264532197162</v>
      </c>
      <c r="O92" s="58">
        <v>2.4404021619531329</v>
      </c>
      <c r="P92" s="58">
        <v>6.1446812059993867</v>
      </c>
      <c r="Q92" s="58">
        <v>4.8808043239062657</v>
      </c>
      <c r="R92" s="58">
        <v>4.8808043239062657</v>
      </c>
      <c r="S92" s="58">
        <v>9.3497718192305914</v>
      </c>
      <c r="T92" s="62">
        <f t="shared" si="2"/>
        <v>1.6986783150814757</v>
      </c>
      <c r="U92" s="62">
        <f t="shared" si="3"/>
        <v>0.73149490141168472</v>
      </c>
    </row>
    <row r="93" spans="1:21" ht="15.75" x14ac:dyDescent="0.25">
      <c r="A93" s="59">
        <v>1822</v>
      </c>
      <c r="B93" s="58">
        <v>3.0703837657784012</v>
      </c>
      <c r="C93" s="58">
        <v>1.0867528199999998</v>
      </c>
      <c r="D93" s="58">
        <v>0.6216733137199999</v>
      </c>
      <c r="E93" s="58">
        <v>2.0010427709419631</v>
      </c>
      <c r="F93" s="58">
        <v>1.4476607068107272</v>
      </c>
      <c r="G93" s="58">
        <v>1.5806547659875521</v>
      </c>
      <c r="H93" s="58">
        <v>0.97809860541326621</v>
      </c>
      <c r="I93" s="58">
        <v>1.8473194659981886</v>
      </c>
      <c r="J93" s="58">
        <v>1.2765434210526314</v>
      </c>
      <c r="K93" s="58">
        <v>0.69692105263157877</v>
      </c>
      <c r="L93" s="58">
        <v>2.9500552551328476</v>
      </c>
      <c r="M93" s="58">
        <v>2.5677740577374819</v>
      </c>
      <c r="N93" s="58">
        <v>5.80012397374482</v>
      </c>
      <c r="O93" s="58">
        <v>2.3925511391697381</v>
      </c>
      <c r="P93" s="58">
        <v>6.1446812059993867</v>
      </c>
      <c r="Q93" s="58">
        <v>4.7851022783394761</v>
      </c>
      <c r="R93" s="58">
        <v>4.7851022783394761</v>
      </c>
      <c r="S93" s="58">
        <v>9.386985188753421</v>
      </c>
      <c r="T93" s="62">
        <f t="shared" si="2"/>
        <v>1.6934659125941867</v>
      </c>
      <c r="U93" s="62">
        <f t="shared" si="3"/>
        <v>0.731413795808036</v>
      </c>
    </row>
    <row r="94" spans="1:21" ht="15.75" x14ac:dyDescent="0.25">
      <c r="A94" s="59">
        <v>1823</v>
      </c>
      <c r="B94" s="58"/>
      <c r="C94" s="58">
        <v>1.0867528199999998</v>
      </c>
      <c r="D94" s="58">
        <v>0.62596222437999993</v>
      </c>
      <c r="E94" s="58">
        <v>2.0010427709419631</v>
      </c>
      <c r="F94" s="58">
        <v>1.4545873130634104</v>
      </c>
      <c r="G94" s="58">
        <v>1.5806547659875521</v>
      </c>
      <c r="H94" s="58">
        <v>0.98493845580077166</v>
      </c>
      <c r="I94" s="58">
        <v>1.6847553529903481</v>
      </c>
      <c r="J94" s="58">
        <v>1.2699177631578948</v>
      </c>
      <c r="K94" s="58">
        <v>0.70182894736842094</v>
      </c>
      <c r="L94" s="58">
        <v>2.9500552551328476</v>
      </c>
      <c r="M94" s="58">
        <v>2.3418099406565838</v>
      </c>
      <c r="N94" s="58">
        <v>5.80012397374482</v>
      </c>
      <c r="O94" s="58">
        <v>2.3925511391697381</v>
      </c>
      <c r="P94" s="58">
        <v>6.1446812059993867</v>
      </c>
      <c r="Q94" s="58">
        <v>4.7851022783394761</v>
      </c>
      <c r="R94" s="58">
        <v>4.7851022783394761</v>
      </c>
      <c r="S94" s="58">
        <v>9.4241985582762524</v>
      </c>
      <c r="T94" s="62">
        <f t="shared" si="2"/>
        <v>1.663131003725792</v>
      </c>
      <c r="U94" s="62">
        <f t="shared" si="3"/>
        <v>0.73361898686787752</v>
      </c>
    </row>
    <row r="95" spans="1:21" ht="15.75" x14ac:dyDescent="0.25">
      <c r="A95" s="59">
        <v>1824</v>
      </c>
      <c r="B95" s="58">
        <v>2.563100928283673</v>
      </c>
      <c r="C95" s="58">
        <v>1.0913258000000001</v>
      </c>
      <c r="D95" s="58">
        <v>0.63025113503999997</v>
      </c>
      <c r="E95" s="58">
        <v>1.9610219155231237</v>
      </c>
      <c r="F95" s="58">
        <v>1.4545873130634104</v>
      </c>
      <c r="G95" s="58">
        <v>1.5714915499528415</v>
      </c>
      <c r="H95" s="58">
        <v>0.99177830618827711</v>
      </c>
      <c r="I95" s="58">
        <v>1.6034732964864278</v>
      </c>
      <c r="J95" s="58">
        <v>1.2699177631578948</v>
      </c>
      <c r="K95" s="58">
        <v>0.70673684210526311</v>
      </c>
      <c r="L95" s="58">
        <v>2.8910541500301905</v>
      </c>
      <c r="M95" s="58">
        <v>2.2288278821161343</v>
      </c>
      <c r="N95" s="58">
        <v>5.6841214942699239</v>
      </c>
      <c r="O95" s="58">
        <v>2.3447001163863432</v>
      </c>
      <c r="P95" s="58">
        <v>6.1446812059993867</v>
      </c>
      <c r="Q95" s="58">
        <v>4.6894002327726865</v>
      </c>
      <c r="R95" s="58">
        <v>4.6894002327726865</v>
      </c>
      <c r="S95" s="58">
        <v>9.4614119277990838</v>
      </c>
      <c r="T95" s="62">
        <f t="shared" si="2"/>
        <v>1.6426406861178602</v>
      </c>
      <c r="U95" s="62">
        <f t="shared" si="3"/>
        <v>0.73349269280159157</v>
      </c>
    </row>
    <row r="96" spans="1:21" ht="15.75" x14ac:dyDescent="0.25">
      <c r="A96" s="59">
        <v>1825</v>
      </c>
      <c r="B96" s="58">
        <v>2.753140664961637</v>
      </c>
      <c r="C96" s="58">
        <v>1.0913258000000001</v>
      </c>
      <c r="D96" s="58">
        <v>0.63454004569999989</v>
      </c>
      <c r="E96" s="58">
        <v>1.9610219155231237</v>
      </c>
      <c r="F96" s="58">
        <v>1.4545873130634104</v>
      </c>
      <c r="G96" s="58">
        <v>1.6163913085229225</v>
      </c>
      <c r="H96" s="58">
        <v>1.0054580069632879</v>
      </c>
      <c r="I96" s="58">
        <v>1.6108625743504206</v>
      </c>
      <c r="J96" s="58">
        <v>1.2625559210526316</v>
      </c>
      <c r="K96" s="58">
        <v>0.71164473684210516</v>
      </c>
      <c r="L96" s="58">
        <v>2.8910541500301905</v>
      </c>
      <c r="M96" s="58">
        <v>2.2390989783470845</v>
      </c>
      <c r="N96" s="58">
        <v>5.6841214942699239</v>
      </c>
      <c r="O96" s="58">
        <v>2.3447001163863432</v>
      </c>
      <c r="P96" s="58">
        <v>6.1446812059993867</v>
      </c>
      <c r="Q96" s="58">
        <v>4.6894002327726865</v>
      </c>
      <c r="R96" s="58">
        <v>4.6894002327726865</v>
      </c>
      <c r="S96" s="58">
        <v>9.4986252973219134</v>
      </c>
      <c r="T96" s="62">
        <f t="shared" si="2"/>
        <v>1.6494321192477235</v>
      </c>
      <c r="U96" s="62">
        <f t="shared" si="3"/>
        <v>0.73791211853064231</v>
      </c>
    </row>
    <row r="97" spans="1:21" ht="15.75" x14ac:dyDescent="0.25">
      <c r="A97" s="59">
        <v>1826</v>
      </c>
      <c r="B97" s="58"/>
      <c r="C97" s="58">
        <v>1.0913258000000001</v>
      </c>
      <c r="D97" s="58">
        <v>0.64311786701999996</v>
      </c>
      <c r="E97" s="58">
        <v>1.9610219155231237</v>
      </c>
      <c r="F97" s="58">
        <v>1.4545873130634104</v>
      </c>
      <c r="G97" s="58">
        <v>1.6612910670930039</v>
      </c>
      <c r="H97" s="58">
        <v>1.0191377077382986</v>
      </c>
      <c r="I97" s="58">
        <v>1.640419685806392</v>
      </c>
      <c r="J97" s="58">
        <v>1.2986289473684209</v>
      </c>
      <c r="K97" s="58">
        <v>0.72146052631578939</v>
      </c>
      <c r="L97" s="58">
        <v>2.8910541500301905</v>
      </c>
      <c r="M97" s="58">
        <v>2.2801833632708846</v>
      </c>
      <c r="N97" s="58">
        <v>5.6841214942699239</v>
      </c>
      <c r="O97" s="58">
        <v>2.3447001163863432</v>
      </c>
      <c r="P97" s="58">
        <v>6.1446812059993867</v>
      </c>
      <c r="Q97" s="58">
        <v>4.6894002327726865</v>
      </c>
      <c r="R97" s="58">
        <v>4.6894002327726865</v>
      </c>
      <c r="S97" s="58">
        <v>9.5358386668447466</v>
      </c>
      <c r="T97" s="62">
        <f t="shared" si="2"/>
        <v>1.660360130859641</v>
      </c>
      <c r="U97" s="62">
        <f t="shared" si="3"/>
        <v>0.74453673531953468</v>
      </c>
    </row>
    <row r="98" spans="1:21" ht="15.75" x14ac:dyDescent="0.25">
      <c r="A98" s="59">
        <v>1827</v>
      </c>
      <c r="B98" s="58">
        <v>2.594782608695652</v>
      </c>
      <c r="C98" s="58">
        <v>1.0913258000000001</v>
      </c>
      <c r="D98" s="58">
        <v>0.65169568834000002</v>
      </c>
      <c r="E98" s="58">
        <v>1.9210010601042842</v>
      </c>
      <c r="F98" s="58">
        <v>1.523853375590239</v>
      </c>
      <c r="G98" s="58">
        <v>1.6713706047311854</v>
      </c>
      <c r="H98" s="58">
        <v>1.0259775581258039</v>
      </c>
      <c r="I98" s="58">
        <v>1.6847553529903481</v>
      </c>
      <c r="J98" s="58">
        <v>1.3347019736842105</v>
      </c>
      <c r="K98" s="58">
        <v>0.73127631578947361</v>
      </c>
      <c r="L98" s="58">
        <v>2.832053044927533</v>
      </c>
      <c r="M98" s="58">
        <v>2.3418099406565838</v>
      </c>
      <c r="N98" s="58">
        <v>5.5681190147950268</v>
      </c>
      <c r="O98" s="58">
        <v>2.2968490936029484</v>
      </c>
      <c r="P98" s="58">
        <v>6.1446812059993867</v>
      </c>
      <c r="Q98" s="58">
        <v>4.5936981872058968</v>
      </c>
      <c r="R98" s="58">
        <v>4.5936981872058968</v>
      </c>
      <c r="S98" s="58">
        <v>9.5730520363675762</v>
      </c>
      <c r="T98" s="62">
        <f t="shared" si="2"/>
        <v>1.6626294724626365</v>
      </c>
      <c r="U98" s="62">
        <f t="shared" si="3"/>
        <v>0.74700079797367125</v>
      </c>
    </row>
    <row r="99" spans="1:21" ht="15.75" x14ac:dyDescent="0.25">
      <c r="A99" s="59">
        <v>1828</v>
      </c>
      <c r="B99" s="58"/>
      <c r="C99" s="58">
        <v>1.1370556000000001</v>
      </c>
      <c r="D99" s="58">
        <v>0.65598459900000006</v>
      </c>
      <c r="E99" s="58">
        <v>1.9210010601042842</v>
      </c>
      <c r="F99" s="58">
        <v>1.523853375590239</v>
      </c>
      <c r="G99" s="58">
        <v>1.6713706047311854</v>
      </c>
      <c r="H99" s="58">
        <v>1.0328174085133091</v>
      </c>
      <c r="I99" s="58">
        <v>1.8547087438621814</v>
      </c>
      <c r="J99" s="58">
        <v>1.3427999999999998</v>
      </c>
      <c r="K99" s="58">
        <v>0.73618421052631566</v>
      </c>
      <c r="L99" s="58">
        <v>2.832053044927533</v>
      </c>
      <c r="M99" s="58">
        <v>2.5780451539684326</v>
      </c>
      <c r="N99" s="58">
        <v>5.5681190147950268</v>
      </c>
      <c r="O99" s="58">
        <v>2.2968490936029484</v>
      </c>
      <c r="P99" s="58">
        <v>6.1446812059993867</v>
      </c>
      <c r="Q99" s="58">
        <v>4.5936981872058968</v>
      </c>
      <c r="R99" s="58">
        <v>4.5936981872058968</v>
      </c>
      <c r="S99" s="58">
        <v>9.6102654058904093</v>
      </c>
      <c r="T99" s="62">
        <f t="shared" si="2"/>
        <v>1.7243495068524461</v>
      </c>
      <c r="U99" s="62">
        <f t="shared" si="3"/>
        <v>0.75484390958145775</v>
      </c>
    </row>
    <row r="100" spans="1:21" ht="15.75" x14ac:dyDescent="0.25">
      <c r="A100" s="59">
        <v>1829</v>
      </c>
      <c r="B100" s="58">
        <v>2.7383182491915194</v>
      </c>
      <c r="C100" s="58">
        <v>1.1370556000000001</v>
      </c>
      <c r="D100" s="58">
        <v>0.66027350965999987</v>
      </c>
      <c r="E100" s="58">
        <v>1.8809802046854449</v>
      </c>
      <c r="F100" s="58">
        <v>1.523853375590239</v>
      </c>
      <c r="G100" s="58">
        <v>1.615016826117716</v>
      </c>
      <c r="H100" s="58">
        <v>1.0396572589008146</v>
      </c>
      <c r="I100" s="58">
        <v>1.9212122446381164</v>
      </c>
      <c r="J100" s="58">
        <v>1.3427999999999998</v>
      </c>
      <c r="K100" s="58">
        <v>0.74109210526315794</v>
      </c>
      <c r="L100" s="58">
        <v>2.7730519398248767</v>
      </c>
      <c r="M100" s="58">
        <v>2.6704850200469816</v>
      </c>
      <c r="N100" s="58">
        <v>5.4521165353201315</v>
      </c>
      <c r="O100" s="58">
        <v>2.2489980708195536</v>
      </c>
      <c r="P100" s="58">
        <v>6.1446812059993867</v>
      </c>
      <c r="Q100" s="58">
        <v>4.4979961416391072</v>
      </c>
      <c r="R100" s="58">
        <v>4.4979961416391072</v>
      </c>
      <c r="S100" s="58">
        <v>9.6474787754132407</v>
      </c>
      <c r="T100" s="62">
        <f t="shared" si="2"/>
        <v>1.7227470271701739</v>
      </c>
      <c r="U100" s="62">
        <f t="shared" si="3"/>
        <v>0.75182661763457581</v>
      </c>
    </row>
    <row r="101" spans="1:21" ht="15.75" x14ac:dyDescent="0.25">
      <c r="A101" s="59">
        <v>1830</v>
      </c>
      <c r="B101" s="58">
        <v>2.6941095612974877</v>
      </c>
      <c r="C101" s="58">
        <v>1.1370556000000001</v>
      </c>
      <c r="D101" s="58">
        <v>0.66456242032000001</v>
      </c>
      <c r="E101" s="58">
        <v>1.8809802046854449</v>
      </c>
      <c r="F101" s="58">
        <v>1.523853375590239</v>
      </c>
      <c r="G101" s="58">
        <v>1.615016826117716</v>
      </c>
      <c r="H101" s="58">
        <v>1.04649710928832</v>
      </c>
      <c r="I101" s="58">
        <v>2.046829968325993</v>
      </c>
      <c r="J101" s="58">
        <v>1.2975246710526314</v>
      </c>
      <c r="K101" s="58">
        <v>0.74599999999999989</v>
      </c>
      <c r="L101" s="58">
        <v>2.7730519398248767</v>
      </c>
      <c r="M101" s="58">
        <v>2.8450936559731299</v>
      </c>
      <c r="N101" s="58">
        <v>5.4521165353201315</v>
      </c>
      <c r="O101" s="58">
        <v>2.2489980708195536</v>
      </c>
      <c r="P101" s="58">
        <v>6.1446812059993867</v>
      </c>
      <c r="Q101" s="58">
        <v>4.4979961416391072</v>
      </c>
      <c r="R101" s="58">
        <v>4.4979961416391072</v>
      </c>
      <c r="S101" s="58">
        <v>9.6846921449360703</v>
      </c>
      <c r="T101" s="62">
        <f t="shared" si="2"/>
        <v>1.7461876385684787</v>
      </c>
      <c r="U101" s="62">
        <f t="shared" si="3"/>
        <v>0.7540318086944171</v>
      </c>
    </row>
    <row r="102" spans="1:21" ht="15.75" x14ac:dyDescent="0.25">
      <c r="A102" s="59">
        <v>1831</v>
      </c>
      <c r="B102" s="58">
        <v>2.5503122344944771</v>
      </c>
      <c r="C102" s="58">
        <v>1.1370556000000001</v>
      </c>
      <c r="D102" s="58">
        <v>0.66885133097999994</v>
      </c>
      <c r="E102" s="58">
        <v>1.8409593492666059</v>
      </c>
      <c r="F102" s="58">
        <v>1.5931194381170684</v>
      </c>
      <c r="G102" s="58">
        <v>1.5595793691077182</v>
      </c>
      <c r="H102" s="58">
        <v>1.0533369596758253</v>
      </c>
      <c r="I102" s="58">
        <v>2.1872262477418554</v>
      </c>
      <c r="J102" s="58">
        <v>1.2975246710526314</v>
      </c>
      <c r="K102" s="58">
        <v>0.75090789473684216</v>
      </c>
      <c r="L102" s="58">
        <v>2.7140508347222201</v>
      </c>
      <c r="M102" s="58">
        <v>3.0402444843611791</v>
      </c>
      <c r="N102" s="58">
        <v>5.3361140558452362</v>
      </c>
      <c r="O102" s="58">
        <v>2.2011470480361588</v>
      </c>
      <c r="P102" s="58">
        <v>6.0640273761183643</v>
      </c>
      <c r="Q102" s="58">
        <v>4.4022940960723176</v>
      </c>
      <c r="R102" s="58">
        <v>4.4022940960723176</v>
      </c>
      <c r="S102" s="58">
        <v>9.7219055144588999</v>
      </c>
      <c r="T102" s="62">
        <f t="shared" si="2"/>
        <v>1.7573793675281593</v>
      </c>
      <c r="U102" s="62">
        <f t="shared" si="3"/>
        <v>0.74995485822550056</v>
      </c>
    </row>
    <row r="103" spans="1:21" ht="15.75" x14ac:dyDescent="0.25">
      <c r="A103" s="59">
        <v>1832</v>
      </c>
      <c r="B103" s="58">
        <v>2.4650418473888558</v>
      </c>
      <c r="C103" s="58">
        <v>1.1827854000000002</v>
      </c>
      <c r="D103" s="58">
        <v>0.67314024164000008</v>
      </c>
      <c r="E103" s="58">
        <v>1.8409593492666059</v>
      </c>
      <c r="F103" s="58">
        <v>1.5931194381170684</v>
      </c>
      <c r="G103" s="58">
        <v>1.5595793691077182</v>
      </c>
      <c r="H103" s="58">
        <v>1.0601768100633309</v>
      </c>
      <c r="I103" s="58">
        <v>1.7512588537662828</v>
      </c>
      <c r="J103" s="58">
        <v>1.2529855263157894</v>
      </c>
      <c r="K103" s="58">
        <v>0.75581578947368411</v>
      </c>
      <c r="L103" s="58">
        <v>2.7140508347222201</v>
      </c>
      <c r="M103" s="58">
        <v>2.4342498067351332</v>
      </c>
      <c r="N103" s="58">
        <v>5.3361140558452362</v>
      </c>
      <c r="O103" s="58">
        <v>2.2011470480361588</v>
      </c>
      <c r="P103" s="58">
        <v>5.983373546237341</v>
      </c>
      <c r="Q103" s="58">
        <v>4.4022940960723176</v>
      </c>
      <c r="R103" s="58">
        <v>4.4022940960723176</v>
      </c>
      <c r="S103" s="58">
        <v>9.7591188839817313</v>
      </c>
      <c r="T103" s="62">
        <f t="shared" si="2"/>
        <v>1.7049280764238273</v>
      </c>
      <c r="U103" s="62">
        <f t="shared" si="3"/>
        <v>0.75669312284861567</v>
      </c>
    </row>
    <row r="104" spans="1:21" ht="15.75" x14ac:dyDescent="0.25">
      <c r="A104" s="59">
        <v>1833</v>
      </c>
      <c r="B104" s="58"/>
      <c r="C104" s="58">
        <v>1.1827854000000002</v>
      </c>
      <c r="D104" s="58">
        <v>0.67742915229999989</v>
      </c>
      <c r="E104" s="58">
        <v>1.8809802046854449</v>
      </c>
      <c r="F104" s="58">
        <v>1.5792662256117029</v>
      </c>
      <c r="G104" s="58">
        <v>1.5934832684361468</v>
      </c>
      <c r="H104" s="58">
        <v>1.04649710928832</v>
      </c>
      <c r="I104" s="58">
        <v>1.6625875193983699</v>
      </c>
      <c r="J104" s="58">
        <v>1.2529855263157894</v>
      </c>
      <c r="K104" s="58">
        <v>0.76072368421052627</v>
      </c>
      <c r="L104" s="58">
        <v>2.7730519398248767</v>
      </c>
      <c r="M104" s="58">
        <v>2.3109966519637344</v>
      </c>
      <c r="N104" s="58">
        <v>5.4521165353201315</v>
      </c>
      <c r="O104" s="58">
        <v>2.2489980708195536</v>
      </c>
      <c r="P104" s="58">
        <v>5.9027197163563194</v>
      </c>
      <c r="Q104" s="58">
        <v>4.4979961416391072</v>
      </c>
      <c r="R104" s="58">
        <v>4.4979961416391072</v>
      </c>
      <c r="S104" s="58">
        <v>9.7963322535045627</v>
      </c>
      <c r="T104" s="62">
        <f t="shared" si="2"/>
        <v>1.6985828438214521</v>
      </c>
      <c r="U104" s="62">
        <f t="shared" si="3"/>
        <v>0.76190883259590425</v>
      </c>
    </row>
    <row r="105" spans="1:21" ht="15.75" x14ac:dyDescent="0.25">
      <c r="A105" s="59">
        <v>1834</v>
      </c>
      <c r="B105" s="58"/>
      <c r="C105" s="58">
        <v>1.1736394400000001</v>
      </c>
      <c r="D105" s="58">
        <v>0.66885133097999994</v>
      </c>
      <c r="E105" s="58">
        <v>1.9210010601042842</v>
      </c>
      <c r="F105" s="58">
        <v>1.5654130131063368</v>
      </c>
      <c r="G105" s="58">
        <v>1.6273871677645753</v>
      </c>
      <c r="H105" s="58">
        <v>1.0328174085133091</v>
      </c>
      <c r="I105" s="58">
        <v>1.6034732964864278</v>
      </c>
      <c r="J105" s="58">
        <v>1.280224342105263</v>
      </c>
      <c r="K105" s="58">
        <v>0.75090789473684216</v>
      </c>
      <c r="L105" s="58">
        <v>2.832053044927533</v>
      </c>
      <c r="M105" s="58">
        <v>2.2288278821161343</v>
      </c>
      <c r="N105" s="58">
        <v>5.5681190147950268</v>
      </c>
      <c r="O105" s="58">
        <v>2.2968490936029484</v>
      </c>
      <c r="P105" s="58">
        <v>5.8220658864752979</v>
      </c>
      <c r="Q105" s="58">
        <v>4.5936981872058968</v>
      </c>
      <c r="R105" s="58">
        <v>4.5936981872058968</v>
      </c>
      <c r="S105" s="58">
        <v>9.8335456230273923</v>
      </c>
      <c r="T105" s="62">
        <f t="shared" si="2"/>
        <v>1.6917517959896686</v>
      </c>
      <c r="U105" s="62">
        <f t="shared" si="3"/>
        <v>0.75938138505407959</v>
      </c>
    </row>
    <row r="106" spans="1:21" ht="15.75" x14ac:dyDescent="0.25">
      <c r="A106" s="59">
        <v>1835</v>
      </c>
      <c r="B106" s="58">
        <v>2.8028225028471891</v>
      </c>
      <c r="C106" s="58">
        <v>1.16449348</v>
      </c>
      <c r="D106" s="58">
        <v>0.66027350965999987</v>
      </c>
      <c r="E106" s="58">
        <v>1.9610219155231237</v>
      </c>
      <c r="F106" s="58">
        <v>1.5584864068536537</v>
      </c>
      <c r="G106" s="58">
        <v>1.6612910670930039</v>
      </c>
      <c r="H106" s="58">
        <v>1.0259775581258039</v>
      </c>
      <c r="I106" s="58">
        <v>1.5369697957104931</v>
      </c>
      <c r="J106" s="58">
        <v>1.3074631578947369</v>
      </c>
      <c r="K106" s="58">
        <v>0.74109210526315794</v>
      </c>
      <c r="L106" s="58">
        <v>2.8910541500301905</v>
      </c>
      <c r="M106" s="58">
        <v>2.1363880160375848</v>
      </c>
      <c r="N106" s="58">
        <v>5.6841214942699239</v>
      </c>
      <c r="O106" s="58">
        <v>2.3447001163863432</v>
      </c>
      <c r="P106" s="58">
        <v>5.7414120565942746</v>
      </c>
      <c r="Q106" s="58">
        <v>4.6894002327726865</v>
      </c>
      <c r="R106" s="58">
        <v>4.6894002327726865</v>
      </c>
      <c r="S106" s="58">
        <v>9.8707589925502237</v>
      </c>
      <c r="T106" s="62">
        <f t="shared" si="2"/>
        <v>1.6835418886638676</v>
      </c>
      <c r="U106" s="62">
        <f t="shared" si="3"/>
        <v>0.75685393751225483</v>
      </c>
    </row>
    <row r="107" spans="1:21" ht="15.75" x14ac:dyDescent="0.25">
      <c r="A107" s="59">
        <v>1836</v>
      </c>
      <c r="B107" s="58">
        <v>2.3007865462929686</v>
      </c>
      <c r="C107" s="58">
        <v>1.1599204999999999</v>
      </c>
      <c r="D107" s="58">
        <v>0.65598459900000006</v>
      </c>
      <c r="E107" s="58">
        <v>1.9210010601042842</v>
      </c>
      <c r="F107" s="58">
        <v>1.523853375590239</v>
      </c>
      <c r="G107" s="58">
        <v>1.6273871677645753</v>
      </c>
      <c r="H107" s="58">
        <v>0.99177830618827711</v>
      </c>
      <c r="I107" s="58">
        <v>1.6551982415343769</v>
      </c>
      <c r="J107" s="58">
        <v>1.3347019736842105</v>
      </c>
      <c r="K107" s="58">
        <v>0.73618421052631566</v>
      </c>
      <c r="L107" s="58">
        <v>2.832053044927533</v>
      </c>
      <c r="M107" s="58">
        <v>2.3007255557327841</v>
      </c>
      <c r="N107" s="58">
        <v>5.5681190147950268</v>
      </c>
      <c r="O107" s="58">
        <v>2.2968490936029484</v>
      </c>
      <c r="P107" s="58">
        <v>5.660758226713253</v>
      </c>
      <c r="Q107" s="58">
        <v>4.5936981872058968</v>
      </c>
      <c r="R107" s="58">
        <v>4.5936981872058968</v>
      </c>
      <c r="S107" s="58">
        <v>9.9079723620730551</v>
      </c>
      <c r="T107" s="62">
        <f t="shared" si="2"/>
        <v>1.6901922386702319</v>
      </c>
      <c r="U107" s="62">
        <f t="shared" si="3"/>
        <v>0.74886474174082851</v>
      </c>
    </row>
    <row r="108" spans="1:21" ht="15.75" x14ac:dyDescent="0.25">
      <c r="A108" s="59">
        <v>1837</v>
      </c>
      <c r="B108" s="58">
        <v>2.4060711462450595</v>
      </c>
      <c r="C108" s="58">
        <v>1.1370556000000001</v>
      </c>
      <c r="D108" s="58">
        <v>0.63454004569999989</v>
      </c>
      <c r="E108" s="58">
        <v>1.8809802046854449</v>
      </c>
      <c r="F108" s="58">
        <v>1.4892203443268244</v>
      </c>
      <c r="G108" s="58">
        <v>1.5934832684361468</v>
      </c>
      <c r="H108" s="58">
        <v>0.95757905425075041</v>
      </c>
      <c r="I108" s="58">
        <v>1.8547087438621814</v>
      </c>
      <c r="J108" s="58">
        <v>1.3074631578947369</v>
      </c>
      <c r="K108" s="58">
        <v>0.71164473684210516</v>
      </c>
      <c r="L108" s="58">
        <v>2.7730519398248767</v>
      </c>
      <c r="M108" s="58">
        <v>2.5780451539684326</v>
      </c>
      <c r="N108" s="58">
        <v>5.4521165353201315</v>
      </c>
      <c r="O108" s="58">
        <v>2.2489980708195536</v>
      </c>
      <c r="P108" s="58">
        <v>5.5801043968322297</v>
      </c>
      <c r="Q108" s="58">
        <v>4.4979961416391072</v>
      </c>
      <c r="R108" s="58">
        <v>4.4979961416391072</v>
      </c>
      <c r="S108" s="58">
        <v>9.9451857315958865</v>
      </c>
      <c r="T108" s="62">
        <f t="shared" si="2"/>
        <v>1.7000075366998348</v>
      </c>
      <c r="U108" s="62">
        <f t="shared" si="3"/>
        <v>0.72979961351085898</v>
      </c>
    </row>
    <row r="109" spans="1:21" ht="15.75" x14ac:dyDescent="0.25">
      <c r="A109" s="59">
        <v>1838</v>
      </c>
      <c r="B109" s="58">
        <v>2.1852373904450935</v>
      </c>
      <c r="C109" s="58">
        <v>1.1141907</v>
      </c>
      <c r="D109" s="58">
        <v>0.61309549240000005</v>
      </c>
      <c r="E109" s="58">
        <v>1.8409593492666059</v>
      </c>
      <c r="F109" s="58">
        <v>1.4545873130634104</v>
      </c>
      <c r="G109" s="58">
        <v>1.5806547659875523</v>
      </c>
      <c r="H109" s="58">
        <v>0.92337980231322359</v>
      </c>
      <c r="I109" s="58">
        <v>1.899044411046138</v>
      </c>
      <c r="J109" s="58">
        <v>1.280224342105263</v>
      </c>
      <c r="K109" s="58">
        <v>0.68710526315789477</v>
      </c>
      <c r="L109" s="58">
        <v>2.7140508347222201</v>
      </c>
      <c r="M109" s="58">
        <v>2.6396717313541314</v>
      </c>
      <c r="N109" s="58">
        <v>5.3361140558452362</v>
      </c>
      <c r="O109" s="58">
        <v>2.2011470480361588</v>
      </c>
      <c r="P109" s="58">
        <v>5.4994505669512082</v>
      </c>
      <c r="Q109" s="58">
        <v>4.4022940960723176</v>
      </c>
      <c r="R109" s="58">
        <v>4.4022940960723176</v>
      </c>
      <c r="S109" s="58">
        <v>9.9823991011187161</v>
      </c>
      <c r="T109" s="62">
        <f t="shared" si="2"/>
        <v>1.6834073811433148</v>
      </c>
      <c r="U109" s="62">
        <f t="shared" si="3"/>
        <v>0.71177381992153843</v>
      </c>
    </row>
    <row r="110" spans="1:21" ht="15.75" x14ac:dyDescent="0.25">
      <c r="A110" s="59">
        <v>1839</v>
      </c>
      <c r="B110" s="58"/>
      <c r="C110" s="58">
        <v>1.0913258000000001</v>
      </c>
      <c r="D110" s="58">
        <v>0.5916509391</v>
      </c>
      <c r="E110" s="58">
        <v>1.8009384938477666</v>
      </c>
      <c r="F110" s="58">
        <v>1.3853212505365811</v>
      </c>
      <c r="G110" s="58">
        <v>1.5462927058573879</v>
      </c>
      <c r="H110" s="58">
        <v>0.88918055037569665</v>
      </c>
      <c r="I110" s="58">
        <v>1.8842658553181526</v>
      </c>
      <c r="J110" s="58">
        <v>1.2699177631578948</v>
      </c>
      <c r="K110" s="58">
        <v>0.66256578947368427</v>
      </c>
      <c r="L110" s="58">
        <v>2.655049729619563</v>
      </c>
      <c r="M110" s="58">
        <v>2.6191295388922322</v>
      </c>
      <c r="N110" s="58">
        <v>5.2201115763703392</v>
      </c>
      <c r="O110" s="58">
        <v>2.1532960252527644</v>
      </c>
      <c r="P110" s="58">
        <v>5.4187967370701857</v>
      </c>
      <c r="Q110" s="58">
        <v>4.3065920505055288</v>
      </c>
      <c r="R110" s="58">
        <v>4.3065920505055288</v>
      </c>
      <c r="S110" s="58">
        <v>10.019612470641549</v>
      </c>
      <c r="T110" s="62">
        <f t="shared" si="2"/>
        <v>1.6531805235031738</v>
      </c>
      <c r="U110" s="62">
        <f t="shared" si="3"/>
        <v>0.69268609746025023</v>
      </c>
    </row>
    <row r="111" spans="1:21" ht="15.75" x14ac:dyDescent="0.25">
      <c r="A111" s="59">
        <v>1840</v>
      </c>
      <c r="B111" s="58"/>
      <c r="C111" s="58">
        <v>1.045596</v>
      </c>
      <c r="D111" s="58">
        <v>0.57020638579999994</v>
      </c>
      <c r="E111" s="58">
        <v>1.7609176384289276</v>
      </c>
      <c r="F111" s="58">
        <v>1.316055188009752</v>
      </c>
      <c r="G111" s="58">
        <v>1.5119306457272235</v>
      </c>
      <c r="H111" s="58">
        <v>0.85498129843816995</v>
      </c>
      <c r="I111" s="58">
        <v>1.6699767972623627</v>
      </c>
      <c r="J111" s="58">
        <v>1.2423108552631579</v>
      </c>
      <c r="K111" s="58">
        <v>0.63802631578947366</v>
      </c>
      <c r="L111" s="58">
        <v>2.5960486245169054</v>
      </c>
      <c r="M111" s="58">
        <v>2.3212677481946842</v>
      </c>
      <c r="N111" s="58">
        <v>5.1041090968954439</v>
      </c>
      <c r="O111" s="58">
        <v>2.1054450024693701</v>
      </c>
      <c r="P111" s="58">
        <v>5.3381429071891642</v>
      </c>
      <c r="Q111" s="58">
        <v>4.2108900049387401</v>
      </c>
      <c r="R111" s="58">
        <v>4.2108900049387401</v>
      </c>
      <c r="S111" s="58">
        <v>10.056825840164381</v>
      </c>
      <c r="T111" s="62">
        <f t="shared" si="2"/>
        <v>1.5707213265108506</v>
      </c>
      <c r="U111" s="62">
        <f t="shared" si="3"/>
        <v>0.67077941472498948</v>
      </c>
    </row>
    <row r="112" spans="1:21" ht="15.75" x14ac:dyDescent="0.25">
      <c r="A112" s="59">
        <v>1841</v>
      </c>
      <c r="B112" s="58">
        <v>2.6455344634873321</v>
      </c>
      <c r="C112" s="58">
        <v>0.99986620000000004</v>
      </c>
      <c r="D112" s="58">
        <v>0.54876183249999999</v>
      </c>
      <c r="E112" s="58">
        <v>1.6808759275912488</v>
      </c>
      <c r="F112" s="58">
        <v>1.2467891254829229</v>
      </c>
      <c r="G112" s="58">
        <v>1.4432065254668949</v>
      </c>
      <c r="H112" s="58">
        <v>0.85498129843816995</v>
      </c>
      <c r="I112" s="58">
        <v>1.7586481316302753</v>
      </c>
      <c r="J112" s="58">
        <v>1.2147039473684209</v>
      </c>
      <c r="K112" s="58">
        <v>0.61348684210526316</v>
      </c>
      <c r="L112" s="58">
        <v>2.4780464143115917</v>
      </c>
      <c r="M112" s="58">
        <v>2.4445209029660826</v>
      </c>
      <c r="N112" s="58">
        <v>4.872104137945648</v>
      </c>
      <c r="O112" s="58">
        <v>2.00974295690258</v>
      </c>
      <c r="P112" s="58">
        <v>5.2574890773081417</v>
      </c>
      <c r="Q112" s="58">
        <v>4.01948591380516</v>
      </c>
      <c r="R112" s="58">
        <v>4.01948591380516</v>
      </c>
      <c r="S112" s="58">
        <v>10.094039209687208</v>
      </c>
      <c r="T112" s="62">
        <f t="shared" si="2"/>
        <v>1.5334342101195284</v>
      </c>
      <c r="U112" s="62">
        <f t="shared" si="3"/>
        <v>0.64473477208629126</v>
      </c>
    </row>
    <row r="113" spans="1:21" ht="15.75" x14ac:dyDescent="0.25">
      <c r="A113" s="59">
        <v>1842</v>
      </c>
      <c r="B113" s="58">
        <v>2.5922724717186862</v>
      </c>
      <c r="C113" s="58">
        <v>0.95413639999999988</v>
      </c>
      <c r="D113" s="58">
        <v>0.54876183249999999</v>
      </c>
      <c r="E113" s="58">
        <v>1.6408550721724091</v>
      </c>
      <c r="F113" s="58">
        <v>1.2121560942195084</v>
      </c>
      <c r="G113" s="58">
        <v>1.4088444653367309</v>
      </c>
      <c r="H113" s="58">
        <v>0.85498129843816995</v>
      </c>
      <c r="I113" s="58">
        <v>1.6551982415343769</v>
      </c>
      <c r="J113" s="58">
        <v>1.1594901315789472</v>
      </c>
      <c r="K113" s="58">
        <v>0.61348684210526316</v>
      </c>
      <c r="L113" s="58">
        <v>2.4190453092089341</v>
      </c>
      <c r="M113" s="58">
        <v>2.3007255557327841</v>
      </c>
      <c r="N113" s="58">
        <v>4.7561016584707509</v>
      </c>
      <c r="O113" s="58">
        <v>1.9618919341191847</v>
      </c>
      <c r="P113" s="58">
        <v>5.1768352474271202</v>
      </c>
      <c r="Q113" s="58">
        <v>3.9237838682383694</v>
      </c>
      <c r="R113" s="58">
        <v>3.9237838682383694</v>
      </c>
      <c r="S113" s="58">
        <v>10.13125257921004</v>
      </c>
      <c r="T113" s="62">
        <f t="shared" si="2"/>
        <v>1.4716579055374734</v>
      </c>
      <c r="U113" s="62">
        <f t="shared" si="3"/>
        <v>0.6338540446502372</v>
      </c>
    </row>
    <row r="114" spans="1:21" ht="15.75" x14ac:dyDescent="0.25">
      <c r="A114" s="59">
        <v>1843</v>
      </c>
      <c r="B114" s="58"/>
      <c r="C114" s="58">
        <v>0.93127150000000003</v>
      </c>
      <c r="D114" s="58">
        <v>0.54876183249999999</v>
      </c>
      <c r="E114" s="58">
        <v>1.6008342167535701</v>
      </c>
      <c r="F114" s="58">
        <v>1.1775230629560938</v>
      </c>
      <c r="G114" s="58">
        <v>1.3744824052065669</v>
      </c>
      <c r="H114" s="58">
        <v>0.82078204650064313</v>
      </c>
      <c r="I114" s="58">
        <v>1.411352072022616</v>
      </c>
      <c r="J114" s="58">
        <v>1.1318832236842105</v>
      </c>
      <c r="K114" s="58">
        <v>0.61348684210526316</v>
      </c>
      <c r="L114" s="58">
        <v>2.3600442041062775</v>
      </c>
      <c r="M114" s="58">
        <v>1.9617793801114365</v>
      </c>
      <c r="N114" s="58">
        <v>4.6400991789958557</v>
      </c>
      <c r="O114" s="58">
        <v>1.9140409113357904</v>
      </c>
      <c r="P114" s="58">
        <v>5.0961814175460969</v>
      </c>
      <c r="Q114" s="58">
        <v>3.8280818226715807</v>
      </c>
      <c r="R114" s="58">
        <v>3.8280818226715807</v>
      </c>
      <c r="S114" s="58">
        <v>10.168465948732871</v>
      </c>
      <c r="T114" s="62">
        <f t="shared" si="2"/>
        <v>1.3986864035827771</v>
      </c>
      <c r="U114" s="62">
        <f t="shared" si="3"/>
        <v>0.6257922774881558</v>
      </c>
    </row>
    <row r="115" spans="1:21" ht="15.75" x14ac:dyDescent="0.25">
      <c r="A115" s="59">
        <v>1844</v>
      </c>
      <c r="B115" s="58"/>
      <c r="C115" s="58">
        <v>0.90840659999999995</v>
      </c>
      <c r="D115" s="58">
        <v>0.52731727920000004</v>
      </c>
      <c r="E115" s="58">
        <v>1.5207925059158918</v>
      </c>
      <c r="F115" s="58">
        <v>1.1428900316926793</v>
      </c>
      <c r="G115" s="58">
        <v>1.3231683954121884</v>
      </c>
      <c r="H115" s="58">
        <v>0.78658279456311642</v>
      </c>
      <c r="I115" s="58">
        <v>1.4409091834785872</v>
      </c>
      <c r="J115" s="58">
        <v>1.1042763157894737</v>
      </c>
      <c r="K115" s="58">
        <v>0.58894736842105266</v>
      </c>
      <c r="L115" s="58">
        <v>2.2420419939009637</v>
      </c>
      <c r="M115" s="58">
        <v>2.0028637650352361</v>
      </c>
      <c r="N115" s="58">
        <v>4.4080942200460624</v>
      </c>
      <c r="O115" s="58">
        <v>1.8183388657690009</v>
      </c>
      <c r="P115" s="58">
        <v>5.0155275876650744</v>
      </c>
      <c r="Q115" s="58">
        <v>3.6366777315380019</v>
      </c>
      <c r="R115" s="58">
        <v>3.6366777315380019</v>
      </c>
      <c r="S115" s="58">
        <v>10.205679318255704</v>
      </c>
      <c r="T115" s="62">
        <f t="shared" si="2"/>
        <v>1.3674702972954804</v>
      </c>
      <c r="U115" s="62">
        <f t="shared" si="3"/>
        <v>0.60342517591353206</v>
      </c>
    </row>
    <row r="116" spans="1:21" ht="15.75" x14ac:dyDescent="0.25">
      <c r="A116" s="59">
        <v>1845</v>
      </c>
      <c r="B116" s="58">
        <v>1.7592183794466401</v>
      </c>
      <c r="C116" s="58">
        <v>0.8855417000000001</v>
      </c>
      <c r="D116" s="58">
        <v>0.5058727259000001</v>
      </c>
      <c r="E116" s="58">
        <v>1.440750795078213</v>
      </c>
      <c r="F116" s="58">
        <v>1.1082570004292649</v>
      </c>
      <c r="G116" s="58">
        <v>1.270021742410868</v>
      </c>
      <c r="H116" s="58">
        <v>0.7523835426255896</v>
      </c>
      <c r="I116" s="58">
        <v>1.4630770170705654</v>
      </c>
      <c r="J116" s="58">
        <v>1.0630499999999998</v>
      </c>
      <c r="K116" s="58">
        <v>0.56440789473684205</v>
      </c>
      <c r="L116" s="58">
        <v>2.1240397836956504</v>
      </c>
      <c r="M116" s="58">
        <v>2.0336770537280859</v>
      </c>
      <c r="N116" s="58">
        <v>4.1760892610962701</v>
      </c>
      <c r="O116" s="58">
        <v>1.7226368202022113</v>
      </c>
      <c r="P116" s="58">
        <v>4.9348737577840529</v>
      </c>
      <c r="Q116" s="58">
        <v>3.4452736404044226</v>
      </c>
      <c r="R116" s="58">
        <v>3.4452736404044226</v>
      </c>
      <c r="S116" s="58">
        <v>10.242892687778534</v>
      </c>
      <c r="T116" s="62">
        <f t="shared" si="2"/>
        <v>1.3346544101412745</v>
      </c>
      <c r="U116" s="62">
        <f t="shared" si="3"/>
        <v>0.5809676974136343</v>
      </c>
    </row>
    <row r="117" spans="1:21" ht="15.75" x14ac:dyDescent="0.25">
      <c r="A117" s="59">
        <v>1846</v>
      </c>
      <c r="B117" s="58">
        <v>1.7819472990777341</v>
      </c>
      <c r="C117" s="58">
        <v>0.86267680000000002</v>
      </c>
      <c r="D117" s="58">
        <v>0.48442817259999998</v>
      </c>
      <c r="E117" s="58">
        <v>1.440750795078213</v>
      </c>
      <c r="F117" s="58">
        <v>1.0736239691658502</v>
      </c>
      <c r="G117" s="58">
        <v>1.2865155312733469</v>
      </c>
      <c r="H117" s="58">
        <v>0.72502414107556812</v>
      </c>
      <c r="I117" s="58">
        <v>1.6256411300784064</v>
      </c>
      <c r="J117" s="58">
        <v>1.0203513157894735</v>
      </c>
      <c r="K117" s="58">
        <v>0.53986842105263155</v>
      </c>
      <c r="L117" s="58">
        <v>2.1240397836956504</v>
      </c>
      <c r="M117" s="58">
        <v>2.2596411708089845</v>
      </c>
      <c r="N117" s="58">
        <v>4.1760892610962701</v>
      </c>
      <c r="O117" s="58">
        <v>1.7226368202022113</v>
      </c>
      <c r="P117" s="58">
        <v>4.8542199279030305</v>
      </c>
      <c r="Q117" s="58">
        <v>3.4452736404044226</v>
      </c>
      <c r="R117" s="58">
        <v>3.4452736404044226</v>
      </c>
      <c r="S117" s="58">
        <v>10.280106057301364</v>
      </c>
      <c r="T117" s="62">
        <f t="shared" si="2"/>
        <v>1.3508696313673239</v>
      </c>
      <c r="U117" s="62">
        <f t="shared" si="3"/>
        <v>0.56683132718324802</v>
      </c>
    </row>
    <row r="118" spans="1:21" ht="15.75" x14ac:dyDescent="0.25">
      <c r="A118" s="59">
        <v>1847</v>
      </c>
      <c r="B118" s="58">
        <v>1.6122792896137441</v>
      </c>
      <c r="C118" s="58">
        <v>0.83981190000000017</v>
      </c>
      <c r="D118" s="58">
        <v>0.46727252995999996</v>
      </c>
      <c r="E118" s="58">
        <v>1.3607090842405345</v>
      </c>
      <c r="F118" s="58">
        <v>1.0389909379024358</v>
      </c>
      <c r="G118" s="58">
        <v>1.215042446202605</v>
      </c>
      <c r="H118" s="58">
        <v>0.70450458991305198</v>
      </c>
      <c r="I118" s="58">
        <v>1.7660374094942686</v>
      </c>
      <c r="J118" s="58">
        <v>1.0336026315789473</v>
      </c>
      <c r="K118" s="58">
        <v>0.52023684210526311</v>
      </c>
      <c r="L118" s="58">
        <v>2.0060375734903362</v>
      </c>
      <c r="M118" s="58">
        <v>2.4547919991970333</v>
      </c>
      <c r="N118" s="58">
        <v>3.9440843021464764</v>
      </c>
      <c r="O118" s="58">
        <v>1.6269347746354215</v>
      </c>
      <c r="P118" s="58">
        <v>4.773566098022008</v>
      </c>
      <c r="Q118" s="58">
        <v>3.2538695492708429</v>
      </c>
      <c r="R118" s="58">
        <v>3.2538695492708429</v>
      </c>
      <c r="S118" s="58">
        <v>10.317319426824197</v>
      </c>
      <c r="T118" s="62">
        <f t="shared" si="2"/>
        <v>1.3379062823884882</v>
      </c>
      <c r="U118" s="62">
        <f t="shared" si="3"/>
        <v>0.54567527049045317</v>
      </c>
    </row>
    <row r="119" spans="1:21" ht="15.75" x14ac:dyDescent="0.25">
      <c r="A119" s="59">
        <v>1848</v>
      </c>
      <c r="B119" s="58">
        <v>1.2378227172662228</v>
      </c>
      <c r="C119" s="58">
        <v>0.81694699999999987</v>
      </c>
      <c r="D119" s="58">
        <v>0.45440579797999997</v>
      </c>
      <c r="E119" s="58">
        <v>1.3607090842405345</v>
      </c>
      <c r="F119" s="58">
        <v>1.0389909379024358</v>
      </c>
      <c r="G119" s="58">
        <v>1.2306199134616125</v>
      </c>
      <c r="H119" s="58">
        <v>0.67030533797552516</v>
      </c>
      <c r="I119" s="58">
        <v>1.6108625743504206</v>
      </c>
      <c r="J119" s="58">
        <v>0.97618026315789452</v>
      </c>
      <c r="K119" s="58">
        <v>0.50551315789473683</v>
      </c>
      <c r="L119" s="58">
        <v>2.0060375734903362</v>
      </c>
      <c r="M119" s="58">
        <v>2.2390989783470845</v>
      </c>
      <c r="N119" s="58">
        <v>3.9440843021464764</v>
      </c>
      <c r="O119" s="58">
        <v>1.6269347746354215</v>
      </c>
      <c r="P119" s="58">
        <v>4.6929122681409865</v>
      </c>
      <c r="Q119" s="58">
        <v>3.2538695492708429</v>
      </c>
      <c r="R119" s="58">
        <v>3.2538695492708429</v>
      </c>
      <c r="S119" s="58">
        <v>10.354532796347028</v>
      </c>
      <c r="T119" s="62">
        <f t="shared" si="2"/>
        <v>1.29472008468532</v>
      </c>
      <c r="U119" s="62">
        <f t="shared" si="3"/>
        <v>0.53590409391711258</v>
      </c>
    </row>
    <row r="120" spans="1:21" ht="15.75" x14ac:dyDescent="0.25">
      <c r="A120" s="59">
        <v>1849</v>
      </c>
      <c r="B120" s="58">
        <v>1.4582514773216453</v>
      </c>
      <c r="C120" s="58">
        <v>0.81694699999999987</v>
      </c>
      <c r="D120" s="58">
        <v>0.43296124467999997</v>
      </c>
      <c r="E120" s="58">
        <v>1.2806673734028564</v>
      </c>
      <c r="F120" s="58">
        <v>1.0043579066390211</v>
      </c>
      <c r="G120" s="58">
        <v>1.1728916524429371</v>
      </c>
      <c r="H120" s="58">
        <v>0.64978578681300914</v>
      </c>
      <c r="I120" s="58">
        <v>0.97538467804704365</v>
      </c>
      <c r="J120" s="58">
        <v>0.98869539473684187</v>
      </c>
      <c r="K120" s="58">
        <v>0.48097368421052628</v>
      </c>
      <c r="L120" s="58">
        <v>1.8880353632850222</v>
      </c>
      <c r="M120" s="58">
        <v>1.3557847024853906</v>
      </c>
      <c r="N120" s="58">
        <v>3.7120793431966845</v>
      </c>
      <c r="O120" s="58">
        <v>1.5312327290686323</v>
      </c>
      <c r="P120" s="58">
        <v>4.6122584382599632</v>
      </c>
      <c r="Q120" s="58">
        <v>3.0624654581372646</v>
      </c>
      <c r="R120" s="58">
        <v>3.0624654581372646</v>
      </c>
      <c r="S120" s="58">
        <v>10.391746165869856</v>
      </c>
      <c r="T120" s="62">
        <f t="shared" si="2"/>
        <v>1.1536365321449868</v>
      </c>
      <c r="U120" s="62">
        <f t="shared" si="3"/>
        <v>0.51603963337800296</v>
      </c>
    </row>
    <row r="121" spans="1:21" ht="15.75" x14ac:dyDescent="0.25">
      <c r="A121" s="59">
        <v>1850</v>
      </c>
      <c r="B121" s="58">
        <v>1.7552773098959273</v>
      </c>
      <c r="C121" s="58">
        <v>0.79408210000000001</v>
      </c>
      <c r="D121" s="58">
        <v>0.42009451269999998</v>
      </c>
      <c r="E121" s="58">
        <v>1.3046798866541598</v>
      </c>
      <c r="F121" s="58">
        <v>1.018211119144387</v>
      </c>
      <c r="G121" s="58">
        <v>1.2098194130628204</v>
      </c>
      <c r="H121" s="58">
        <v>0.67030533797552516</v>
      </c>
      <c r="I121" s="58">
        <v>0.99755251163902203</v>
      </c>
      <c r="J121" s="58">
        <v>0.94231578947368422</v>
      </c>
      <c r="K121" s="58">
        <v>0.46625</v>
      </c>
      <c r="L121" s="58">
        <v>1.9234360263466164</v>
      </c>
      <c r="M121" s="58">
        <v>1.3865979911782407</v>
      </c>
      <c r="N121" s="58">
        <v>3.7816808308816223</v>
      </c>
      <c r="O121" s="58">
        <v>1.5599433427386693</v>
      </c>
      <c r="P121" s="58">
        <v>4.5316046083789407</v>
      </c>
      <c r="Q121" s="58">
        <v>3.1198866854773386</v>
      </c>
      <c r="R121" s="58">
        <v>3.1198866854773386</v>
      </c>
      <c r="S121" s="58">
        <v>10.428959535392689</v>
      </c>
      <c r="T121" s="62">
        <f t="shared" si="2"/>
        <v>1.1504480260396472</v>
      </c>
      <c r="U121" s="62">
        <f t="shared" si="3"/>
        <v>0.50878738351683428</v>
      </c>
    </row>
    <row r="122" spans="1:21" ht="15.75" x14ac:dyDescent="0.25">
      <c r="A122" s="59">
        <v>1851</v>
      </c>
      <c r="B122" s="58"/>
      <c r="C122" s="58">
        <v>0.80322805999999991</v>
      </c>
      <c r="D122" s="58">
        <v>0.43296124467999997</v>
      </c>
      <c r="E122" s="58">
        <v>1.3447007420729988</v>
      </c>
      <c r="F122" s="58">
        <v>1.0389909379024358</v>
      </c>
      <c r="G122" s="58">
        <v>1.2469304380033974</v>
      </c>
      <c r="H122" s="58">
        <v>0.68398503875053585</v>
      </c>
      <c r="I122" s="58">
        <v>1.0197203452310002</v>
      </c>
      <c r="J122" s="58">
        <v>0.97198401315789473</v>
      </c>
      <c r="K122" s="58">
        <v>0.48097368421052628</v>
      </c>
      <c r="L122" s="58">
        <v>1.982437131449273</v>
      </c>
      <c r="M122" s="58">
        <v>1.4174112798710901</v>
      </c>
      <c r="N122" s="58">
        <v>3.897683310356518</v>
      </c>
      <c r="O122" s="58">
        <v>1.6077943655220637</v>
      </c>
      <c r="P122" s="58">
        <v>4.4509507784979183</v>
      </c>
      <c r="Q122" s="58">
        <v>3.2155887310441273</v>
      </c>
      <c r="R122" s="58">
        <v>3.2155887310441273</v>
      </c>
      <c r="S122" s="58">
        <v>10.466172904915521</v>
      </c>
      <c r="T122" s="62">
        <f t="shared" si="2"/>
        <v>1.1711735514555803</v>
      </c>
      <c r="U122" s="62">
        <f t="shared" si="3"/>
        <v>0.51969921911262373</v>
      </c>
    </row>
    <row r="123" spans="1:21" ht="15.75" x14ac:dyDescent="0.25">
      <c r="A123" s="59">
        <v>1852</v>
      </c>
      <c r="B123" s="58">
        <v>1.7192154808959157</v>
      </c>
      <c r="C123" s="58">
        <v>0.81694699999999987</v>
      </c>
      <c r="D123" s="58">
        <v>0.44153906599999998</v>
      </c>
      <c r="E123" s="58">
        <v>1.3607090842405345</v>
      </c>
      <c r="F123" s="58">
        <v>1.0597707566604844</v>
      </c>
      <c r="G123" s="58">
        <v>1.2773523152386363</v>
      </c>
      <c r="H123" s="58">
        <v>0.70450458991305198</v>
      </c>
      <c r="I123" s="58">
        <v>1.0788345681429421</v>
      </c>
      <c r="J123" s="58">
        <v>1.0017994736842102</v>
      </c>
      <c r="K123" s="58">
        <v>0.4907894736842105</v>
      </c>
      <c r="L123" s="58">
        <v>2.0060375734903362</v>
      </c>
      <c r="M123" s="58">
        <v>1.4995800497186895</v>
      </c>
      <c r="N123" s="58">
        <v>3.9440843021464764</v>
      </c>
      <c r="O123" s="58">
        <v>1.6269347746354215</v>
      </c>
      <c r="P123" s="58">
        <v>4.3702969486168959</v>
      </c>
      <c r="Q123" s="58">
        <v>3.2538695492708429</v>
      </c>
      <c r="R123" s="58">
        <v>3.2538695492708429</v>
      </c>
      <c r="S123" s="58">
        <v>10.503386274438352</v>
      </c>
      <c r="T123" s="62">
        <f t="shared" si="2"/>
        <v>1.1966563081860795</v>
      </c>
      <c r="U123" s="62">
        <f t="shared" si="3"/>
        <v>0.5271737443933856</v>
      </c>
    </row>
    <row r="124" spans="1:21" ht="15.75" x14ac:dyDescent="0.25">
      <c r="A124" s="59">
        <v>1853</v>
      </c>
      <c r="B124" s="58">
        <v>1.5730117053689059</v>
      </c>
      <c r="C124" s="58">
        <v>0.83066594000000005</v>
      </c>
      <c r="D124" s="58">
        <v>0.45440579797999997</v>
      </c>
      <c r="E124" s="58">
        <v>1.3847215974918383</v>
      </c>
      <c r="F124" s="58">
        <v>1.094403787923899</v>
      </c>
      <c r="G124" s="58">
        <v>1.2998938266840236</v>
      </c>
      <c r="H124" s="58">
        <v>0.71818429068806278</v>
      </c>
      <c r="I124" s="58">
        <v>1.0936131238709277</v>
      </c>
      <c r="J124" s="58">
        <v>1.0262407894736842</v>
      </c>
      <c r="K124" s="58">
        <v>0.50551315789473683</v>
      </c>
      <c r="L124" s="58">
        <v>2.0414382365519304</v>
      </c>
      <c r="M124" s="58">
        <v>1.5201222421805896</v>
      </c>
      <c r="N124" s="58">
        <v>4.0136857898314151</v>
      </c>
      <c r="O124" s="58">
        <v>1.6556453883054589</v>
      </c>
      <c r="P124" s="58">
        <v>4.2896431187358743</v>
      </c>
      <c r="Q124" s="58">
        <v>3.3112907766109179</v>
      </c>
      <c r="R124" s="58">
        <v>3.3112907766109179</v>
      </c>
      <c r="S124" s="58">
        <v>10.540599643961182</v>
      </c>
      <c r="T124" s="62">
        <f t="shared" si="2"/>
        <v>1.21435972263144</v>
      </c>
      <c r="U124" s="62">
        <f t="shared" si="3"/>
        <v>0.53695351846622175</v>
      </c>
    </row>
    <row r="125" spans="1:21" ht="15.75" x14ac:dyDescent="0.25">
      <c r="A125" s="59">
        <v>1854</v>
      </c>
      <c r="B125" s="58">
        <v>1.232840953204404</v>
      </c>
      <c r="C125" s="58">
        <v>0.85353084000000012</v>
      </c>
      <c r="D125" s="58">
        <v>0.46298361929999998</v>
      </c>
      <c r="E125" s="58">
        <v>1.4007299396593738</v>
      </c>
      <c r="F125" s="58">
        <v>1.1082570004292649</v>
      </c>
      <c r="G125" s="58">
        <v>1.3309571290416924</v>
      </c>
      <c r="H125" s="58">
        <v>0.7387038418505788</v>
      </c>
      <c r="I125" s="58">
        <v>1.9655479118220729</v>
      </c>
      <c r="J125" s="58">
        <v>1.0443509210526314</v>
      </c>
      <c r="K125" s="58">
        <v>0.51532894736842105</v>
      </c>
      <c r="L125" s="58">
        <v>2.0650386785929928</v>
      </c>
      <c r="M125" s="58">
        <v>2.7321115974326813</v>
      </c>
      <c r="N125" s="58">
        <v>4.060086781621373</v>
      </c>
      <c r="O125" s="58">
        <v>1.6747857974188165</v>
      </c>
      <c r="P125" s="58">
        <v>4.2089892888548519</v>
      </c>
      <c r="Q125" s="58">
        <v>3.349571594837633</v>
      </c>
      <c r="R125" s="58">
        <v>3.349571594837633</v>
      </c>
      <c r="S125" s="58">
        <v>10.577813013484013</v>
      </c>
      <c r="T125" s="62">
        <f t="shared" si="2"/>
        <v>1.3975955993899039</v>
      </c>
      <c r="U125" s="62">
        <f t="shared" si="3"/>
        <v>0.54558725978041844</v>
      </c>
    </row>
    <row r="126" spans="1:21" ht="15.75" x14ac:dyDescent="0.25">
      <c r="A126" s="59">
        <v>1855</v>
      </c>
      <c r="B126" s="58"/>
      <c r="C126" s="58">
        <v>0.86267680000000002</v>
      </c>
      <c r="D126" s="58">
        <v>0.47585035127999997</v>
      </c>
      <c r="E126" s="58">
        <v>1.4247424529106778</v>
      </c>
      <c r="F126" s="58">
        <v>1.1221102129346308</v>
      </c>
      <c r="G126" s="58">
        <v>1.3700840615099059</v>
      </c>
      <c r="H126" s="58">
        <v>0.7523835426255896</v>
      </c>
      <c r="I126" s="58">
        <v>2.0616085240539785</v>
      </c>
      <c r="J126" s="58">
        <v>1.0693075657894735</v>
      </c>
      <c r="K126" s="58">
        <v>0.53005263157894733</v>
      </c>
      <c r="L126" s="58">
        <v>2.1004393416545875</v>
      </c>
      <c r="M126" s="58">
        <v>2.8656358484350299</v>
      </c>
      <c r="N126" s="58">
        <v>4.1296882693063113</v>
      </c>
      <c r="O126" s="58">
        <v>1.703496411088854</v>
      </c>
      <c r="P126" s="58">
        <v>4.1283354589738295</v>
      </c>
      <c r="Q126" s="58">
        <v>3.4069928221777079</v>
      </c>
      <c r="R126" s="58">
        <v>3.4069928221777079</v>
      </c>
      <c r="S126" s="58">
        <v>10.615026383006844</v>
      </c>
      <c r="T126" s="62">
        <f t="shared" si="2"/>
        <v>1.4294651800913909</v>
      </c>
      <c r="U126" s="62">
        <f t="shared" si="3"/>
        <v>0.55562115297218828</v>
      </c>
    </row>
    <row r="127" spans="1:21" ht="15.75" x14ac:dyDescent="0.25">
      <c r="A127" s="59">
        <v>1856</v>
      </c>
      <c r="B127" s="58">
        <v>0.82555650734235519</v>
      </c>
      <c r="C127" s="58">
        <v>0.87182276000000014</v>
      </c>
      <c r="D127" s="58">
        <v>0.48442817259999998</v>
      </c>
      <c r="E127" s="58">
        <v>1.440750795078213</v>
      </c>
      <c r="F127" s="58">
        <v>1.1428900316926793</v>
      </c>
      <c r="G127" s="58">
        <v>1.3854782644482198</v>
      </c>
      <c r="H127" s="58">
        <v>0.76606324340060039</v>
      </c>
      <c r="I127" s="58">
        <v>1.7512588537662828</v>
      </c>
      <c r="J127" s="58">
        <v>1.1007426315789475</v>
      </c>
      <c r="K127" s="58">
        <v>0.53986842105263155</v>
      </c>
      <c r="L127" s="58">
        <v>2.1240397836956504</v>
      </c>
      <c r="M127" s="58">
        <v>2.4342498067351332</v>
      </c>
      <c r="N127" s="58">
        <v>4.1760892610962701</v>
      </c>
      <c r="O127" s="58">
        <v>1.7226368202022113</v>
      </c>
      <c r="P127" s="58">
        <v>4.047681629092807</v>
      </c>
      <c r="Q127" s="58">
        <v>3.4452736404044226</v>
      </c>
      <c r="R127" s="58">
        <v>3.4452736404044226</v>
      </c>
      <c r="S127" s="58">
        <v>10.652239752529674</v>
      </c>
      <c r="T127" s="62">
        <f t="shared" si="2"/>
        <v>1.3811927802605417</v>
      </c>
      <c r="U127" s="62">
        <f t="shared" si="3"/>
        <v>0.56179079541090993</v>
      </c>
    </row>
    <row r="128" spans="1:21" ht="15.75" x14ac:dyDescent="0.25">
      <c r="A128" s="59">
        <v>1857</v>
      </c>
      <c r="B128" s="58">
        <v>0.99524039955646737</v>
      </c>
      <c r="C128" s="58">
        <v>0.8855417000000001</v>
      </c>
      <c r="D128" s="58">
        <v>0.49300599392000005</v>
      </c>
      <c r="E128" s="58">
        <v>1.4647633083295168</v>
      </c>
      <c r="F128" s="58">
        <v>1.1636698504507279</v>
      </c>
      <c r="G128" s="58">
        <v>1.4253382541992099</v>
      </c>
      <c r="H128" s="58">
        <v>0.77974294417561096</v>
      </c>
      <c r="I128" s="58">
        <v>1.2413986811507827</v>
      </c>
      <c r="J128" s="58">
        <v>1.1131105263157894</v>
      </c>
      <c r="K128" s="58">
        <v>0.54968421052631578</v>
      </c>
      <c r="L128" s="58">
        <v>2.1594404467572441</v>
      </c>
      <c r="M128" s="58">
        <v>1.7255441667995879</v>
      </c>
      <c r="N128" s="58">
        <v>4.2456907487812074</v>
      </c>
      <c r="O128" s="58">
        <v>1.7513474338722483</v>
      </c>
      <c r="P128" s="58">
        <v>3.9670277992117851</v>
      </c>
      <c r="Q128" s="58">
        <v>3.5026948677444967</v>
      </c>
      <c r="R128" s="58">
        <v>3.5026948677444967</v>
      </c>
      <c r="S128" s="58">
        <v>10.689453122052504</v>
      </c>
      <c r="T128" s="62">
        <f t="shared" si="2"/>
        <v>1.3030848776044548</v>
      </c>
      <c r="U128" s="62">
        <f t="shared" si="3"/>
        <v>0.57021944036774252</v>
      </c>
    </row>
    <row r="129" spans="1:21" ht="15.75" x14ac:dyDescent="0.25">
      <c r="A129" s="59">
        <v>1858</v>
      </c>
      <c r="B129" s="58">
        <v>0.97565769049551065</v>
      </c>
      <c r="C129" s="58">
        <v>0.89926063999999983</v>
      </c>
      <c r="D129" s="58">
        <v>0.50158381524000006</v>
      </c>
      <c r="E129" s="58">
        <v>1.5047841637483563</v>
      </c>
      <c r="F129" s="58">
        <v>1.1775230629560938</v>
      </c>
      <c r="G129" s="58">
        <v>1.4642819223467296</v>
      </c>
      <c r="H129" s="58">
        <v>0.78658279456311642</v>
      </c>
      <c r="I129" s="58">
        <v>2.1872262477418554</v>
      </c>
      <c r="J129" s="58">
        <v>1.1451345394736843</v>
      </c>
      <c r="K129" s="58">
        <v>0.5595</v>
      </c>
      <c r="L129" s="58">
        <v>2.2184415518599017</v>
      </c>
      <c r="M129" s="58">
        <v>3.0402444843611791</v>
      </c>
      <c r="N129" s="58">
        <v>4.3616932282561045</v>
      </c>
      <c r="O129" s="58">
        <v>1.7991984566556432</v>
      </c>
      <c r="P129" s="58">
        <v>3.8863739693307622</v>
      </c>
      <c r="Q129" s="58">
        <v>3.5983969133112863</v>
      </c>
      <c r="R129" s="58">
        <v>3.5983969133112863</v>
      </c>
      <c r="S129" s="58">
        <v>10.726666491575335</v>
      </c>
      <c r="T129" s="62">
        <f t="shared" si="2"/>
        <v>1.4993893877482618</v>
      </c>
      <c r="U129" s="62">
        <f t="shared" si="3"/>
        <v>0.57958025388375922</v>
      </c>
    </row>
    <row r="130" spans="1:21" ht="15.75" x14ac:dyDescent="0.25">
      <c r="A130" s="59">
        <v>1859</v>
      </c>
      <c r="B130" s="58"/>
      <c r="C130" s="58">
        <v>0.90840659999999995</v>
      </c>
      <c r="D130" s="58">
        <v>0.5058727259000001</v>
      </c>
      <c r="E130" s="58">
        <v>1.5207925059158918</v>
      </c>
      <c r="F130" s="58">
        <v>1.1913762754614596</v>
      </c>
      <c r="G130" s="58">
        <v>1.4972695000716871</v>
      </c>
      <c r="H130" s="58">
        <v>0.80026249533812699</v>
      </c>
      <c r="I130" s="58">
        <v>3.1330538143329281</v>
      </c>
      <c r="J130" s="58">
        <v>1.1764223684210526</v>
      </c>
      <c r="K130" s="58">
        <v>0.56440789473684205</v>
      </c>
      <c r="L130" s="58">
        <v>2.2420419939009637</v>
      </c>
      <c r="M130" s="58">
        <v>4.3549448019227697</v>
      </c>
      <c r="N130" s="58">
        <v>4.4080942200460624</v>
      </c>
      <c r="O130" s="58">
        <v>1.8183388657690009</v>
      </c>
      <c r="P130" s="58">
        <v>3.8057201394497397</v>
      </c>
      <c r="Q130" s="58">
        <v>3.6366777315380019</v>
      </c>
      <c r="R130" s="58">
        <v>3.6366777315380019</v>
      </c>
      <c r="S130" s="58">
        <v>10.763879861098168</v>
      </c>
      <c r="T130" s="62">
        <f t="shared" si="2"/>
        <v>1.6876439470802216</v>
      </c>
      <c r="U130" s="62">
        <f t="shared" si="3"/>
        <v>0.58441232374526841</v>
      </c>
    </row>
    <row r="131" spans="1:21" ht="15.75" x14ac:dyDescent="0.25">
      <c r="A131" s="59">
        <v>1860</v>
      </c>
      <c r="B131" s="58"/>
      <c r="C131" s="58">
        <v>0.91755256000000007</v>
      </c>
      <c r="D131" s="58">
        <v>0.51445054721999994</v>
      </c>
      <c r="E131" s="58">
        <v>1.5448050191671954</v>
      </c>
      <c r="F131" s="58">
        <v>1.2121560942195084</v>
      </c>
      <c r="G131" s="58">
        <v>1.5209105974412396</v>
      </c>
      <c r="H131" s="58">
        <v>0.82078204650064313</v>
      </c>
      <c r="I131" s="58">
        <v>2.8227041440452321</v>
      </c>
      <c r="J131" s="58">
        <v>1.2029249999999998</v>
      </c>
      <c r="K131" s="58">
        <v>0.57422368421052616</v>
      </c>
      <c r="L131" s="58">
        <v>2.2774426569625583</v>
      </c>
      <c r="M131" s="58">
        <v>3.923558760222873</v>
      </c>
      <c r="N131" s="58">
        <v>4.4776957077310007</v>
      </c>
      <c r="O131" s="58">
        <v>1.8470494794390373</v>
      </c>
      <c r="P131" s="58">
        <v>3.7250663095687182</v>
      </c>
      <c r="Q131" s="58">
        <v>3.6940989588780746</v>
      </c>
      <c r="R131" s="58">
        <v>3.6940989588780746</v>
      </c>
      <c r="S131" s="58">
        <v>10.801093230620998</v>
      </c>
      <c r="T131" s="62">
        <f t="shared" si="2"/>
        <v>1.6418094700097885</v>
      </c>
      <c r="U131" s="62">
        <f t="shared" si="3"/>
        <v>0.59147734085863279</v>
      </c>
    </row>
    <row r="132" spans="1:21" ht="15.75" x14ac:dyDescent="0.25">
      <c r="A132" s="59">
        <v>1861</v>
      </c>
      <c r="B132" s="58"/>
      <c r="C132" s="58">
        <v>0.93127150000000003</v>
      </c>
      <c r="D132" s="58">
        <v>0.52731727920000004</v>
      </c>
      <c r="E132" s="58">
        <v>1.5768217035022667</v>
      </c>
      <c r="F132" s="58">
        <v>1.2329359129775572</v>
      </c>
      <c r="G132" s="58">
        <v>1.5704835961890231</v>
      </c>
      <c r="H132" s="58">
        <v>0.83446174727565381</v>
      </c>
      <c r="I132" s="58">
        <v>2.9261540341411307</v>
      </c>
      <c r="J132" s="58">
        <v>1.221918552631579</v>
      </c>
      <c r="K132" s="58">
        <v>0.58894736842105266</v>
      </c>
      <c r="L132" s="58">
        <v>2.3246435410446837</v>
      </c>
      <c r="M132" s="58">
        <v>4.0673541074561719</v>
      </c>
      <c r="N132" s="58">
        <v>4.5704976913109183</v>
      </c>
      <c r="O132" s="58">
        <v>1.8853302976657536</v>
      </c>
      <c r="P132" s="58">
        <v>3.6444124796876953</v>
      </c>
      <c r="Q132" s="58">
        <v>3.7706605953315071</v>
      </c>
      <c r="R132" s="58">
        <v>3.7706605953315071</v>
      </c>
      <c r="S132" s="58">
        <v>10.838306600143826</v>
      </c>
      <c r="T132" s="62">
        <f t="shared" si="2"/>
        <v>1.6807615652159182</v>
      </c>
      <c r="U132" s="62">
        <f t="shared" si="3"/>
        <v>0.60307885309016895</v>
      </c>
    </row>
    <row r="133" spans="1:21" ht="15.75" x14ac:dyDescent="0.25">
      <c r="A133" s="59">
        <v>1862</v>
      </c>
      <c r="B133" s="58"/>
      <c r="C133" s="58">
        <v>0.94499043999999999</v>
      </c>
      <c r="D133" s="58">
        <v>0.53589510051999989</v>
      </c>
      <c r="E133" s="58">
        <v>1.6008342167535701</v>
      </c>
      <c r="F133" s="58">
        <v>1.2467891254829229</v>
      </c>
      <c r="G133" s="58">
        <v>1.5943995900396177</v>
      </c>
      <c r="H133" s="58">
        <v>0.85498129843816995</v>
      </c>
      <c r="I133" s="58">
        <v>2.0985549133739423</v>
      </c>
      <c r="J133" s="58">
        <v>1.2617461184210523</v>
      </c>
      <c r="K133" s="58">
        <v>0.59876315789473666</v>
      </c>
      <c r="L133" s="58">
        <v>2.3600442041062775</v>
      </c>
      <c r="M133" s="58">
        <v>2.9169913295897798</v>
      </c>
      <c r="N133" s="58">
        <v>4.6400991789958557</v>
      </c>
      <c r="O133" s="58">
        <v>1.9140409113357904</v>
      </c>
      <c r="P133" s="58">
        <v>3.5637586498066738</v>
      </c>
      <c r="Q133" s="58">
        <v>3.8280818226715807</v>
      </c>
      <c r="R133" s="58">
        <v>3.8280818226715807</v>
      </c>
      <c r="S133" s="58">
        <v>10.875519969666659</v>
      </c>
      <c r="T133" s="62">
        <f t="shared" si="2"/>
        <v>1.5414406883729028</v>
      </c>
      <c r="U133" s="62">
        <f t="shared" si="3"/>
        <v>0.61072121879711871</v>
      </c>
    </row>
    <row r="134" spans="1:21" ht="15.75" x14ac:dyDescent="0.25">
      <c r="A134" s="59">
        <v>1863</v>
      </c>
      <c r="B134" s="58"/>
      <c r="C134" s="58">
        <v>0.95413639999999988</v>
      </c>
      <c r="D134" s="58">
        <v>0.54876183249999999</v>
      </c>
      <c r="E134" s="58">
        <v>1.6408550721724091</v>
      </c>
      <c r="F134" s="58">
        <v>1.2814221567463375</v>
      </c>
      <c r="G134" s="58">
        <v>1.6342595797906081</v>
      </c>
      <c r="H134" s="58">
        <v>0.88918055037569665</v>
      </c>
      <c r="I134" s="58">
        <v>2.2167833591978261</v>
      </c>
      <c r="J134" s="58">
        <v>1.2809605263157895</v>
      </c>
      <c r="K134" s="58">
        <v>0.61348684210526316</v>
      </c>
      <c r="L134" s="58">
        <v>2.4190453092089341</v>
      </c>
      <c r="M134" s="58">
        <v>3.0813288692849787</v>
      </c>
      <c r="N134" s="58">
        <v>4.7561016584707509</v>
      </c>
      <c r="O134" s="58">
        <v>1.9618919341191847</v>
      </c>
      <c r="P134" s="58">
        <v>3.4831048199256505</v>
      </c>
      <c r="Q134" s="58">
        <v>3.9237838682383694</v>
      </c>
      <c r="R134" s="58">
        <v>3.9237838682383694</v>
      </c>
      <c r="S134" s="58">
        <v>10.912733339189492</v>
      </c>
      <c r="T134" s="62">
        <f t="shared" si="2"/>
        <v>1.5804227692704074</v>
      </c>
      <c r="U134" s="62">
        <f t="shared" si="3"/>
        <v>0.62176861978081932</v>
      </c>
    </row>
    <row r="135" spans="1:21" ht="15.75" x14ac:dyDescent="0.25">
      <c r="A135" s="59">
        <v>1864</v>
      </c>
      <c r="B135" s="58"/>
      <c r="C135" s="58">
        <v>0.97700129999999996</v>
      </c>
      <c r="D135" s="58">
        <v>0.57020638579999994</v>
      </c>
      <c r="E135" s="58">
        <v>1.6808759275912488</v>
      </c>
      <c r="F135" s="58">
        <v>1.316055188009752</v>
      </c>
      <c r="G135" s="58">
        <v>1.6741195695415989</v>
      </c>
      <c r="H135" s="58">
        <v>0.92337980231322359</v>
      </c>
      <c r="I135" s="58">
        <v>1.6699767972623627</v>
      </c>
      <c r="J135" s="58">
        <v>1.3129845394736839</v>
      </c>
      <c r="K135" s="58">
        <v>0.63802631578947366</v>
      </c>
      <c r="L135" s="58">
        <v>2.4780464143115917</v>
      </c>
      <c r="M135" s="58">
        <v>2.3212677481946842</v>
      </c>
      <c r="N135" s="58">
        <v>4.872104137945648</v>
      </c>
      <c r="O135" s="58">
        <v>2.00974295690258</v>
      </c>
      <c r="P135" s="58">
        <v>3.4024509900446289</v>
      </c>
      <c r="Q135" s="58">
        <v>4.01948591380516</v>
      </c>
      <c r="R135" s="58">
        <v>4.01948591380516</v>
      </c>
      <c r="S135" s="58">
        <v>10.949946708712321</v>
      </c>
      <c r="T135" s="62">
        <f t="shared" si="2"/>
        <v>1.5043093755145167</v>
      </c>
      <c r="U135" s="62">
        <f t="shared" si="3"/>
        <v>0.63891777904858615</v>
      </c>
    </row>
    <row r="136" spans="1:21" ht="15.75" x14ac:dyDescent="0.25">
      <c r="A136" s="59">
        <v>1865</v>
      </c>
      <c r="B136" s="58"/>
      <c r="C136" s="58">
        <v>0.99986620000000004</v>
      </c>
      <c r="D136" s="58">
        <v>0.5916509391</v>
      </c>
      <c r="E136" s="58">
        <v>1.7609176384289276</v>
      </c>
      <c r="F136" s="58">
        <v>1.3506882192731664</v>
      </c>
      <c r="G136" s="58">
        <v>1.7336804737672165</v>
      </c>
      <c r="H136" s="58">
        <v>0.95757905425075041</v>
      </c>
      <c r="I136" s="58">
        <v>1.3374592933826888</v>
      </c>
      <c r="J136" s="58">
        <v>1.3450085526315789</v>
      </c>
      <c r="K136" s="58">
        <v>0.66256578947368427</v>
      </c>
      <c r="L136" s="58">
        <v>2.5960486245169054</v>
      </c>
      <c r="M136" s="58">
        <v>1.859068417801937</v>
      </c>
      <c r="N136" s="58">
        <v>5.1041090968954439</v>
      </c>
      <c r="O136" s="58">
        <v>2.1054450024693701</v>
      </c>
      <c r="P136" s="58">
        <v>3.3217971601636069</v>
      </c>
      <c r="Q136" s="58">
        <v>4.2108900049387401</v>
      </c>
      <c r="R136" s="58">
        <v>4.2108900049387401</v>
      </c>
      <c r="S136" s="58">
        <v>10.987160078235155</v>
      </c>
      <c r="T136" s="62">
        <f t="shared" si="2"/>
        <v>1.4777766947557469</v>
      </c>
      <c r="U136" s="62">
        <f t="shared" si="3"/>
        <v>0.65948188281759945</v>
      </c>
    </row>
    <row r="137" spans="1:21" ht="15.75" x14ac:dyDescent="0.25">
      <c r="A137" s="59">
        <v>1866</v>
      </c>
      <c r="B137" s="58"/>
      <c r="C137" s="58">
        <v>1.0227310999999999</v>
      </c>
      <c r="D137" s="58">
        <v>0.61309549240000005</v>
      </c>
      <c r="E137" s="58">
        <v>1.8409593492666059</v>
      </c>
      <c r="F137" s="58">
        <v>1.3853212505365811</v>
      </c>
      <c r="G137" s="58">
        <v>1.8124841316657267</v>
      </c>
      <c r="H137" s="58">
        <v>0.99177830618827711</v>
      </c>
      <c r="I137" s="58">
        <v>1.44829846134258</v>
      </c>
      <c r="J137" s="58">
        <v>1.3928605263157894</v>
      </c>
      <c r="K137" s="58">
        <v>0.68710526315789477</v>
      </c>
      <c r="L137" s="58">
        <v>2.7140508347222201</v>
      </c>
      <c r="M137" s="58">
        <v>2.0131348612661863</v>
      </c>
      <c r="N137" s="58">
        <v>5.3361140558452362</v>
      </c>
      <c r="O137" s="58">
        <v>2.2011470480361588</v>
      </c>
      <c r="P137" s="58">
        <v>3.2411433302825849</v>
      </c>
      <c r="Q137" s="58">
        <v>4.4022940960723176</v>
      </c>
      <c r="R137" s="58">
        <v>4.4022940960723176</v>
      </c>
      <c r="S137" s="58">
        <v>11.024373447757984</v>
      </c>
      <c r="T137" s="62">
        <f t="shared" si="2"/>
        <v>1.5362952580534166</v>
      </c>
      <c r="U137" s="62">
        <f t="shared" si="3"/>
        <v>0.68099494430198793</v>
      </c>
    </row>
    <row r="138" spans="1:21" ht="15.75" x14ac:dyDescent="0.25">
      <c r="A138" s="59">
        <v>1867</v>
      </c>
      <c r="B138" s="58"/>
      <c r="C138" s="58">
        <v>1.045596</v>
      </c>
      <c r="D138" s="58">
        <v>0.63454004569999989</v>
      </c>
      <c r="E138" s="58">
        <v>1.8809802046854449</v>
      </c>
      <c r="F138" s="58">
        <v>1.4545873130634104</v>
      </c>
      <c r="G138" s="58">
        <v>1.8303524029334117</v>
      </c>
      <c r="H138" s="58">
        <v>1.0259775581258039</v>
      </c>
      <c r="I138" s="58">
        <v>1.5369697957104931</v>
      </c>
      <c r="J138" s="58">
        <v>1.4561723684210526</v>
      </c>
      <c r="K138" s="58">
        <v>0.71164473684210516</v>
      </c>
      <c r="L138" s="58">
        <v>2.7730519398248767</v>
      </c>
      <c r="M138" s="58">
        <v>2.1363880160375848</v>
      </c>
      <c r="N138" s="58">
        <v>5.4521165353201315</v>
      </c>
      <c r="O138" s="58">
        <v>2.2489980708195536</v>
      </c>
      <c r="P138" s="58">
        <v>3.1604895004015621</v>
      </c>
      <c r="Q138" s="58">
        <v>4.4979961416391072</v>
      </c>
      <c r="R138" s="58">
        <v>4.4979961416391072</v>
      </c>
      <c r="S138" s="58">
        <v>11.061586817280816</v>
      </c>
      <c r="T138" s="62">
        <f t="shared" ref="T138:T179" si="4">(C138*C$8+G138*G$8+L138*L$8+M138*M$8+N138*N$8+P138*P$8+Q138*Q$8+R138*R$8)/365</f>
        <v>1.5761127243083686</v>
      </c>
      <c r="U138" s="62">
        <f t="shared" ref="U138:U179" si="5">(C138*C$7+G138*G$7+K138*K$7+L138*L$7+N138*N$7+P138*P$7+Q138*Q$7+R138*R$7)/365</f>
        <v>0.69705958046646832</v>
      </c>
    </row>
    <row r="139" spans="1:21" ht="15.75" x14ac:dyDescent="0.25">
      <c r="A139" s="59">
        <v>1868</v>
      </c>
      <c r="B139" s="58"/>
      <c r="C139" s="58">
        <v>1.0913258000000001</v>
      </c>
      <c r="D139" s="58">
        <v>0.65598459900000006</v>
      </c>
      <c r="E139" s="58">
        <v>1.9210010601042842</v>
      </c>
      <c r="F139" s="58">
        <v>1.523853375590239</v>
      </c>
      <c r="G139" s="58">
        <v>1.869296071080931</v>
      </c>
      <c r="H139" s="58">
        <v>1.0601768100633309</v>
      </c>
      <c r="I139" s="58">
        <v>1.4039627941586237</v>
      </c>
      <c r="J139" s="58">
        <v>1.4705279605263157</v>
      </c>
      <c r="K139" s="58">
        <v>0.73618421052631566</v>
      </c>
      <c r="L139" s="58">
        <v>2.832053044927533</v>
      </c>
      <c r="M139" s="58">
        <v>1.9515082838804869</v>
      </c>
      <c r="N139" s="58">
        <v>5.5681190147950268</v>
      </c>
      <c r="O139" s="58">
        <v>2.2968490936029484</v>
      </c>
      <c r="P139" s="58">
        <v>3.0798356705205396</v>
      </c>
      <c r="Q139" s="58">
        <v>4.5936981872058968</v>
      </c>
      <c r="R139" s="58">
        <v>4.5936981872058968</v>
      </c>
      <c r="S139" s="58">
        <v>11.098800186803645</v>
      </c>
      <c r="T139" s="62">
        <f t="shared" si="4"/>
        <v>1.5921081345447348</v>
      </c>
      <c r="U139" s="62">
        <f t="shared" si="5"/>
        <v>0.71698251154557058</v>
      </c>
    </row>
    <row r="140" spans="1:21" ht="15.75" x14ac:dyDescent="0.25">
      <c r="A140" s="59">
        <v>1869</v>
      </c>
      <c r="B140" s="58"/>
      <c r="C140" s="58">
        <v>1.1370556000000001</v>
      </c>
      <c r="D140" s="58">
        <v>0.67742915229999989</v>
      </c>
      <c r="E140" s="58">
        <v>1.9610219155231237</v>
      </c>
      <c r="F140" s="58">
        <v>1.6277524693804826</v>
      </c>
      <c r="G140" s="58">
        <v>1.9082397392284509</v>
      </c>
      <c r="H140" s="58">
        <v>1.0943760620008576</v>
      </c>
      <c r="I140" s="58">
        <v>1.3226807376547032</v>
      </c>
      <c r="J140" s="58">
        <v>1.5018157894736841</v>
      </c>
      <c r="K140" s="58">
        <v>0.76072368421052627</v>
      </c>
      <c r="L140" s="58">
        <v>2.8910541500301905</v>
      </c>
      <c r="M140" s="58">
        <v>1.8385262253400374</v>
      </c>
      <c r="N140" s="58">
        <v>5.6841214942699239</v>
      </c>
      <c r="O140" s="58">
        <v>2.3447001163863432</v>
      </c>
      <c r="P140" s="58">
        <v>2.9991818406395181</v>
      </c>
      <c r="Q140" s="58">
        <v>4.6894002327726865</v>
      </c>
      <c r="R140" s="58">
        <v>4.6894002327726865</v>
      </c>
      <c r="S140" s="58">
        <v>11.136013556326477</v>
      </c>
      <c r="T140" s="62">
        <f t="shared" si="4"/>
        <v>1.6177555612392267</v>
      </c>
      <c r="U140" s="62">
        <f t="shared" si="5"/>
        <v>0.73690544262467317</v>
      </c>
    </row>
    <row r="141" spans="1:21" ht="15.75" x14ac:dyDescent="0.25">
      <c r="A141" s="59">
        <v>1870</v>
      </c>
      <c r="B141" s="58">
        <v>2.8135775862068964</v>
      </c>
      <c r="C141" s="58">
        <v>1.2056503000000001</v>
      </c>
      <c r="D141" s="58">
        <v>0.69887370560000006</v>
      </c>
      <c r="E141" s="58">
        <v>1.8809802046854449</v>
      </c>
      <c r="F141" s="58">
        <v>1.6208258631277999</v>
      </c>
      <c r="G141" s="58">
        <v>1.9164866336596897</v>
      </c>
      <c r="H141" s="58">
        <v>1.0806963612258467</v>
      </c>
      <c r="I141" s="58">
        <v>1.2709557926067536</v>
      </c>
      <c r="J141" s="58">
        <v>1.5331036184210529</v>
      </c>
      <c r="K141" s="58">
        <v>0.78526315789473677</v>
      </c>
      <c r="L141" s="58">
        <v>2.7730519398248767</v>
      </c>
      <c r="M141" s="58">
        <v>1.7666285517233875</v>
      </c>
      <c r="N141" s="58">
        <v>5.4521165353201315</v>
      </c>
      <c r="O141" s="58">
        <v>2.2489980708195536</v>
      </c>
      <c r="P141" s="58">
        <v>2.9185280107584957</v>
      </c>
      <c r="Q141" s="58">
        <v>4.4979961416391072</v>
      </c>
      <c r="R141" s="58">
        <v>4.4979961416391072</v>
      </c>
      <c r="S141" s="58">
        <v>11.173226925849308</v>
      </c>
      <c r="T141" s="62">
        <f t="shared" si="4"/>
        <v>1.6385644771915062</v>
      </c>
      <c r="U141" s="62">
        <f t="shared" si="5"/>
        <v>0.750803342815754</v>
      </c>
    </row>
    <row r="142" spans="1:21" ht="15.75" x14ac:dyDescent="0.25">
      <c r="A142" s="59">
        <v>1871</v>
      </c>
      <c r="B142" s="58">
        <v>2.8135775862068964</v>
      </c>
      <c r="C142" s="58">
        <v>1.20107732</v>
      </c>
      <c r="D142" s="58">
        <v>0.69029588427999999</v>
      </c>
      <c r="E142" s="58">
        <v>1.8009384938477666</v>
      </c>
      <c r="F142" s="58">
        <v>1.6069726506224342</v>
      </c>
      <c r="G142" s="58">
        <v>1.9174029552631606</v>
      </c>
      <c r="H142" s="58">
        <v>1.0396572589008146</v>
      </c>
      <c r="I142" s="58">
        <v>1.2709557926067536</v>
      </c>
      <c r="J142" s="58">
        <v>1.5397292763157893</v>
      </c>
      <c r="K142" s="58">
        <v>0.77544736842105255</v>
      </c>
      <c r="L142" s="58">
        <v>2.655049729619563</v>
      </c>
      <c r="M142" s="58">
        <v>1.7666285517233875</v>
      </c>
      <c r="N142" s="58">
        <v>5.2201115763703392</v>
      </c>
      <c r="O142" s="58">
        <v>2.1532960252527644</v>
      </c>
      <c r="P142" s="58">
        <v>2.8378741808774728</v>
      </c>
      <c r="Q142" s="58">
        <v>4.3065920505055288</v>
      </c>
      <c r="R142" s="58">
        <v>4.3065920505055288</v>
      </c>
      <c r="S142" s="58">
        <v>11.210440295372138</v>
      </c>
      <c r="T142" s="62">
        <f t="shared" si="4"/>
        <v>1.6201316984665084</v>
      </c>
      <c r="U142" s="62">
        <f t="shared" si="5"/>
        <v>0.73988272501013719</v>
      </c>
    </row>
    <row r="143" spans="1:21" ht="15.75" x14ac:dyDescent="0.25">
      <c r="A143" s="59">
        <v>1872</v>
      </c>
      <c r="B143" s="58">
        <v>2.8135775862068964</v>
      </c>
      <c r="C143" s="58">
        <v>1.1919313599999999</v>
      </c>
      <c r="D143" s="58">
        <v>0.66456242032000001</v>
      </c>
      <c r="E143" s="58">
        <v>1.7609176384289276</v>
      </c>
      <c r="F143" s="58">
        <v>1.5931194381170684</v>
      </c>
      <c r="G143" s="58">
        <v>1.955430301807209</v>
      </c>
      <c r="H143" s="58">
        <v>1.0259775581258039</v>
      </c>
      <c r="I143" s="58">
        <v>1.1305595131908914</v>
      </c>
      <c r="J143" s="58">
        <v>1.5404654605263155</v>
      </c>
      <c r="K143" s="58">
        <v>0.74599999999999989</v>
      </c>
      <c r="L143" s="58">
        <v>2.5960486245169054</v>
      </c>
      <c r="M143" s="58">
        <v>1.571477723335339</v>
      </c>
      <c r="N143" s="58">
        <v>5.1041090968954439</v>
      </c>
      <c r="O143" s="58">
        <v>2.1054450024693701</v>
      </c>
      <c r="P143" s="58">
        <v>2.8873719863578939</v>
      </c>
      <c r="Q143" s="58">
        <v>4.2108900049387401</v>
      </c>
      <c r="R143" s="58">
        <v>4.2108900049387401</v>
      </c>
      <c r="S143" s="58">
        <v>11.247653664894967</v>
      </c>
      <c r="T143" s="62">
        <f t="shared" si="4"/>
        <v>1.5859754025800425</v>
      </c>
      <c r="U143" s="62">
        <f t="shared" si="5"/>
        <v>0.72563397531624863</v>
      </c>
    </row>
    <row r="144" spans="1:21" ht="15.75" x14ac:dyDescent="0.25">
      <c r="A144" s="59">
        <v>1873</v>
      </c>
      <c r="B144" s="58">
        <v>2.9304152637485972</v>
      </c>
      <c r="C144" s="58">
        <v>1.1827854000000002</v>
      </c>
      <c r="D144" s="58">
        <v>0.65598459900000006</v>
      </c>
      <c r="E144" s="58">
        <v>1.7689218095126951</v>
      </c>
      <c r="F144" s="58">
        <v>1.5723396193590196</v>
      </c>
      <c r="G144" s="58">
        <v>1.9440679139241683</v>
      </c>
      <c r="H144" s="58">
        <v>1.0259775581258039</v>
      </c>
      <c r="I144" s="58">
        <v>1.1305595131908914</v>
      </c>
      <c r="J144" s="58">
        <v>1.5710171052631576</v>
      </c>
      <c r="K144" s="58">
        <v>0.73618421052631566</v>
      </c>
      <c r="L144" s="58">
        <v>2.6078488455374371</v>
      </c>
      <c r="M144" s="58">
        <v>1.571477723335339</v>
      </c>
      <c r="N144" s="58">
        <v>5.1273095927904206</v>
      </c>
      <c r="O144" s="58">
        <v>2.1150152070260484</v>
      </c>
      <c r="P144" s="58">
        <v>2.9698683288252625</v>
      </c>
      <c r="Q144" s="58">
        <v>4.2300304140520968</v>
      </c>
      <c r="R144" s="58">
        <v>4.2300304140520968</v>
      </c>
      <c r="S144" s="58">
        <v>11.2848670344178</v>
      </c>
      <c r="T144" s="62">
        <f t="shared" si="4"/>
        <v>1.5811783003281528</v>
      </c>
      <c r="U144" s="62">
        <f t="shared" si="5"/>
        <v>0.72115443754430408</v>
      </c>
    </row>
    <row r="145" spans="1:21" ht="15.75" x14ac:dyDescent="0.25">
      <c r="A145" s="59">
        <v>1874</v>
      </c>
      <c r="B145" s="58">
        <v>2.9222160044767764</v>
      </c>
      <c r="C145" s="58">
        <v>1.16906646</v>
      </c>
      <c r="D145" s="58">
        <v>0.65598459900000006</v>
      </c>
      <c r="E145" s="58">
        <v>1.776925980596463</v>
      </c>
      <c r="F145" s="58">
        <v>1.5446331943482881</v>
      </c>
      <c r="G145" s="58">
        <v>1.9325222617204332</v>
      </c>
      <c r="H145" s="58">
        <v>1.0259775581258039</v>
      </c>
      <c r="I145" s="58">
        <v>1.3522378491106741</v>
      </c>
      <c r="J145" s="58">
        <v>1.5618884210526314</v>
      </c>
      <c r="K145" s="58">
        <v>0.73618421052631566</v>
      </c>
      <c r="L145" s="58">
        <v>2.6196490665579684</v>
      </c>
      <c r="M145" s="58">
        <v>1.879610610263837</v>
      </c>
      <c r="N145" s="58">
        <v>5.1505100886854001</v>
      </c>
      <c r="O145" s="58">
        <v>2.1245854115827272</v>
      </c>
      <c r="P145" s="58">
        <v>2.7553778384101042</v>
      </c>
      <c r="Q145" s="58">
        <v>4.2491708231654544</v>
      </c>
      <c r="R145" s="58">
        <v>4.2491708231654544</v>
      </c>
      <c r="S145" s="58">
        <v>11.322080403940634</v>
      </c>
      <c r="T145" s="62">
        <f t="shared" si="4"/>
        <v>1.6106559513775593</v>
      </c>
      <c r="U145" s="62">
        <f t="shared" si="5"/>
        <v>0.71644413936550777</v>
      </c>
    </row>
    <row r="146" spans="1:21" ht="15.75" x14ac:dyDescent="0.25">
      <c r="A146" s="59">
        <v>1875</v>
      </c>
      <c r="B146" s="58">
        <v>2.9670454545454543</v>
      </c>
      <c r="C146" s="58">
        <v>1.15077454</v>
      </c>
      <c r="D146" s="58">
        <v>0.65598459900000006</v>
      </c>
      <c r="E146" s="58">
        <v>1.7849301516802309</v>
      </c>
      <c r="F146" s="58">
        <v>1.523853375590239</v>
      </c>
      <c r="G146" s="58">
        <v>1.920793345196004</v>
      </c>
      <c r="H146" s="58">
        <v>0.99177830618827711</v>
      </c>
      <c r="I146" s="58">
        <v>1.6773660751263553</v>
      </c>
      <c r="J146" s="58">
        <v>1.5526125</v>
      </c>
      <c r="K146" s="58">
        <v>0.73618421052631566</v>
      </c>
      <c r="L146" s="58">
        <v>2.6314492875785001</v>
      </c>
      <c r="M146" s="58">
        <v>2.331538844425634</v>
      </c>
      <c r="N146" s="58">
        <v>5.1737105845803795</v>
      </c>
      <c r="O146" s="58">
        <v>2.134155616139406</v>
      </c>
      <c r="P146" s="58">
        <v>2.6728814959427365</v>
      </c>
      <c r="Q146" s="58">
        <v>4.2683112322788119</v>
      </c>
      <c r="R146" s="58">
        <v>4.2683112322788119</v>
      </c>
      <c r="S146" s="58">
        <v>11.359293773463463</v>
      </c>
      <c r="T146" s="62">
        <f t="shared" si="4"/>
        <v>1.6582230556161719</v>
      </c>
      <c r="U146" s="62">
        <f t="shared" si="5"/>
        <v>0.71296915045237286</v>
      </c>
    </row>
    <row r="147" spans="1:21" ht="15.75" x14ac:dyDescent="0.25">
      <c r="A147" s="59">
        <v>1876</v>
      </c>
      <c r="B147" s="58">
        <v>3.062756598240469</v>
      </c>
      <c r="C147" s="58">
        <v>1.1370556000000001</v>
      </c>
      <c r="D147" s="58">
        <v>0.63454004569999989</v>
      </c>
      <c r="E147" s="58">
        <v>1.8009384938477666</v>
      </c>
      <c r="F147" s="58">
        <v>1.5100001630848734</v>
      </c>
      <c r="G147" s="58">
        <v>1.9174029552631606</v>
      </c>
      <c r="H147" s="58">
        <v>0.99177830618827711</v>
      </c>
      <c r="I147" s="58">
        <v>1.3374592933826888</v>
      </c>
      <c r="J147" s="58">
        <v>1.5431893421052632</v>
      </c>
      <c r="K147" s="58">
        <v>0.71164473684210516</v>
      </c>
      <c r="L147" s="58">
        <v>2.655049729619563</v>
      </c>
      <c r="M147" s="58">
        <v>1.859068417801937</v>
      </c>
      <c r="N147" s="58">
        <v>5.2201115763703392</v>
      </c>
      <c r="O147" s="58">
        <v>2.1532960252527644</v>
      </c>
      <c r="P147" s="58">
        <v>2.4088932000471575</v>
      </c>
      <c r="Q147" s="58">
        <v>4.3065920505055288</v>
      </c>
      <c r="R147" s="58">
        <v>4.3065920505055288</v>
      </c>
      <c r="S147" s="58">
        <v>11.396507142986295</v>
      </c>
      <c r="T147" s="62">
        <f t="shared" si="4"/>
        <v>1.5846562096821171</v>
      </c>
      <c r="U147" s="62">
        <f t="shared" si="5"/>
        <v>0.69744570067287981</v>
      </c>
    </row>
    <row r="148" spans="1:21" ht="15.75" x14ac:dyDescent="0.25">
      <c r="A148" s="59">
        <v>1877</v>
      </c>
      <c r="B148" s="58">
        <v>3.14578313253012</v>
      </c>
      <c r="C148" s="58">
        <v>1.1279096400000002</v>
      </c>
      <c r="D148" s="58">
        <v>0.63454004569999989</v>
      </c>
      <c r="E148" s="58">
        <v>1.8089426649315348</v>
      </c>
      <c r="F148" s="58">
        <v>1.4684405255687758</v>
      </c>
      <c r="G148" s="58">
        <v>1.9052158779369961</v>
      </c>
      <c r="H148" s="58">
        <v>0.99177830618827711</v>
      </c>
      <c r="I148" s="58">
        <v>1.108391679598913</v>
      </c>
      <c r="J148" s="58">
        <v>1.5404654605263155</v>
      </c>
      <c r="K148" s="58">
        <v>0.71164473684210516</v>
      </c>
      <c r="L148" s="58">
        <v>2.6668499506400942</v>
      </c>
      <c r="M148" s="58">
        <v>1.5406644346424894</v>
      </c>
      <c r="N148" s="58">
        <v>5.2433120722653168</v>
      </c>
      <c r="O148" s="58">
        <v>2.1628662298094437</v>
      </c>
      <c r="P148" s="58">
        <v>2.3758946630602096</v>
      </c>
      <c r="Q148" s="58">
        <v>4.3257324596188873</v>
      </c>
      <c r="R148" s="58">
        <v>4.3257324596188873</v>
      </c>
      <c r="S148" s="58">
        <v>11.433720512509124</v>
      </c>
      <c r="T148" s="62">
        <f t="shared" si="4"/>
        <v>1.5354329268615103</v>
      </c>
      <c r="U148" s="62">
        <f t="shared" si="5"/>
        <v>0.69575375376788429</v>
      </c>
    </row>
    <row r="149" spans="1:21" ht="15.75" x14ac:dyDescent="0.25">
      <c r="A149" s="59">
        <v>1878</v>
      </c>
      <c r="B149" s="58">
        <v>3.7724399494310994</v>
      </c>
      <c r="C149" s="58">
        <v>1.10047176</v>
      </c>
      <c r="D149" s="58">
        <v>0.63454004569999989</v>
      </c>
      <c r="E149" s="58">
        <v>1.8249510070990702</v>
      </c>
      <c r="F149" s="58">
        <v>1.4545873130634104</v>
      </c>
      <c r="G149" s="58">
        <v>1.9011840628817238</v>
      </c>
      <c r="H149" s="58">
        <v>0.99177830618827711</v>
      </c>
      <c r="I149" s="58">
        <v>0.98277395591103645</v>
      </c>
      <c r="J149" s="58">
        <v>1.5306742105263158</v>
      </c>
      <c r="K149" s="58">
        <v>0.71164473684210516</v>
      </c>
      <c r="L149" s="58">
        <v>2.6904503926811567</v>
      </c>
      <c r="M149" s="58">
        <v>1.3660557987163406</v>
      </c>
      <c r="N149" s="58">
        <v>5.2897130640552756</v>
      </c>
      <c r="O149" s="58">
        <v>2.1820066389228012</v>
      </c>
      <c r="P149" s="58">
        <v>2.4418917370341044</v>
      </c>
      <c r="Q149" s="58">
        <v>4.3640132778456024</v>
      </c>
      <c r="R149" s="58">
        <v>4.3640132778456024</v>
      </c>
      <c r="S149" s="58">
        <v>11.470933882031956</v>
      </c>
      <c r="T149" s="62">
        <f t="shared" si="4"/>
        <v>1.4972941514977034</v>
      </c>
      <c r="U149" s="62">
        <f t="shared" si="5"/>
        <v>0.69405359873182726</v>
      </c>
    </row>
    <row r="150" spans="1:21" ht="15.75" x14ac:dyDescent="0.25">
      <c r="A150" s="59">
        <v>1879</v>
      </c>
      <c r="B150" s="58">
        <v>3.7206982543640899</v>
      </c>
      <c r="C150" s="58">
        <v>1.0913258000000001</v>
      </c>
      <c r="D150" s="58">
        <v>0.63454004569999989</v>
      </c>
      <c r="E150" s="58">
        <v>1.8329551781828379</v>
      </c>
      <c r="F150" s="58">
        <v>1.4199542817999957</v>
      </c>
      <c r="G150" s="58">
        <v>1.8885388247538228</v>
      </c>
      <c r="H150" s="58">
        <v>0.95757905425075041</v>
      </c>
      <c r="I150" s="58">
        <v>1.2044522918308191</v>
      </c>
      <c r="J150" s="58">
        <v>1.5274349999999999</v>
      </c>
      <c r="K150" s="58">
        <v>0.71164473684210516</v>
      </c>
      <c r="L150" s="58">
        <v>2.702250613701688</v>
      </c>
      <c r="M150" s="58">
        <v>1.6741886856448385</v>
      </c>
      <c r="N150" s="58">
        <v>5.3129135599502542</v>
      </c>
      <c r="O150" s="58">
        <v>2.19157684347948</v>
      </c>
      <c r="P150" s="58">
        <v>2.5078888110079993</v>
      </c>
      <c r="Q150" s="58">
        <v>4.38315368695896</v>
      </c>
      <c r="R150" s="58">
        <v>4.38315368695896</v>
      </c>
      <c r="S150" s="58">
        <v>11.508147251554785</v>
      </c>
      <c r="T150" s="62">
        <f t="shared" si="4"/>
        <v>1.5334821717287044</v>
      </c>
      <c r="U150" s="62">
        <f t="shared" si="5"/>
        <v>0.69369516185525082</v>
      </c>
    </row>
    <row r="151" spans="1:21" ht="15.75" x14ac:dyDescent="0.25">
      <c r="A151" s="59">
        <v>1880</v>
      </c>
      <c r="B151" s="58">
        <v>3.6479217603911982</v>
      </c>
      <c r="C151" s="58">
        <v>1.0684608999999998</v>
      </c>
      <c r="D151" s="58">
        <v>0.61309549240000005</v>
      </c>
      <c r="E151" s="58">
        <v>1.8409593492666059</v>
      </c>
      <c r="F151" s="58">
        <v>1.3853212505365811</v>
      </c>
      <c r="G151" s="58">
        <v>1.8546349254253947</v>
      </c>
      <c r="H151" s="58">
        <v>0.95757905425075041</v>
      </c>
      <c r="I151" s="58">
        <v>1.3226807376547032</v>
      </c>
      <c r="J151" s="58">
        <v>1.5172756578947366</v>
      </c>
      <c r="K151" s="58">
        <v>0.68710526315789477</v>
      </c>
      <c r="L151" s="58">
        <v>2.7140508347222201</v>
      </c>
      <c r="M151" s="58">
        <v>1.8385262253400374</v>
      </c>
      <c r="N151" s="58">
        <v>5.3361140558452362</v>
      </c>
      <c r="O151" s="58">
        <v>2.2011470480361588</v>
      </c>
      <c r="P151" s="58">
        <v>2.4088932000471575</v>
      </c>
      <c r="Q151" s="58">
        <v>4.4022940960723176</v>
      </c>
      <c r="R151" s="58">
        <v>4.4022940960723176</v>
      </c>
      <c r="S151" s="58">
        <v>11.545360621077617</v>
      </c>
      <c r="T151" s="62">
        <f t="shared" si="4"/>
        <v>1.5365414175434631</v>
      </c>
      <c r="U151" s="62">
        <f t="shared" si="5"/>
        <v>0.67731084741567804</v>
      </c>
    </row>
    <row r="152" spans="1:21" ht="15.75" x14ac:dyDescent="0.25">
      <c r="A152" s="59">
        <v>1881</v>
      </c>
      <c r="B152" s="58">
        <v>3.5672444710101612</v>
      </c>
      <c r="C152" s="58">
        <v>1.045596</v>
      </c>
      <c r="D152" s="58">
        <v>0.61309549240000005</v>
      </c>
      <c r="E152" s="58">
        <v>1.7609176384289276</v>
      </c>
      <c r="F152" s="58">
        <v>1.3714680380312152</v>
      </c>
      <c r="G152" s="58">
        <v>1.8344758501490315</v>
      </c>
      <c r="H152" s="58">
        <v>0.95073920386324506</v>
      </c>
      <c r="I152" s="58">
        <v>1.2487879590147755</v>
      </c>
      <c r="J152" s="58">
        <v>1.4900368421052634</v>
      </c>
      <c r="K152" s="58">
        <v>0.68710526315789477</v>
      </c>
      <c r="L152" s="58">
        <v>2.5960486245169054</v>
      </c>
      <c r="M152" s="58">
        <v>1.7358152630305379</v>
      </c>
      <c r="N152" s="58">
        <v>5.1041090968954439</v>
      </c>
      <c r="O152" s="58">
        <v>2.1054450024693701</v>
      </c>
      <c r="P152" s="58">
        <v>2.4088932000471575</v>
      </c>
      <c r="Q152" s="58">
        <v>4.2108900049387401</v>
      </c>
      <c r="R152" s="58">
        <v>4.2108900049387401</v>
      </c>
      <c r="S152" s="58">
        <v>11.582573990600448</v>
      </c>
      <c r="T152" s="62">
        <f t="shared" si="4"/>
        <v>1.4908817886637444</v>
      </c>
      <c r="U152" s="62">
        <f t="shared" si="5"/>
        <v>0.66861095585458818</v>
      </c>
    </row>
    <row r="153" spans="1:21" ht="15.75" x14ac:dyDescent="0.25">
      <c r="A153" s="59">
        <v>1882</v>
      </c>
      <c r="B153" s="58">
        <v>3.5779376498800959</v>
      </c>
      <c r="C153" s="58">
        <v>1.0364500400000001</v>
      </c>
      <c r="D153" s="58">
        <v>0.60880658174000002</v>
      </c>
      <c r="E153" s="58">
        <v>1.6808759275912488</v>
      </c>
      <c r="F153" s="58">
        <v>1.3576148255258493</v>
      </c>
      <c r="G153" s="58">
        <v>1.7895760915789505</v>
      </c>
      <c r="H153" s="58">
        <v>0.93705950308823427</v>
      </c>
      <c r="I153" s="58">
        <v>1.1748951803748482</v>
      </c>
      <c r="J153" s="58">
        <v>1.4738407894736842</v>
      </c>
      <c r="K153" s="58">
        <v>0.68219736842105261</v>
      </c>
      <c r="L153" s="58">
        <v>2.4780464143115917</v>
      </c>
      <c r="M153" s="58">
        <v>1.6331043007210388</v>
      </c>
      <c r="N153" s="58">
        <v>4.872104137945648</v>
      </c>
      <c r="O153" s="58">
        <v>2.00974295690258</v>
      </c>
      <c r="P153" s="58">
        <v>2.4748902740210523</v>
      </c>
      <c r="Q153" s="58">
        <v>4.01948591380516</v>
      </c>
      <c r="R153" s="58">
        <v>4.01948591380516</v>
      </c>
      <c r="S153" s="58">
        <v>11.619787360123278</v>
      </c>
      <c r="T153" s="62">
        <f t="shared" si="4"/>
        <v>1.4521456705647005</v>
      </c>
      <c r="U153" s="62">
        <f t="shared" si="5"/>
        <v>0.65908123041333511</v>
      </c>
    </row>
    <row r="154" spans="1:21" ht="15.75" x14ac:dyDescent="0.25">
      <c r="A154" s="59">
        <v>1883</v>
      </c>
      <c r="B154" s="58">
        <v>3.5779376498800959</v>
      </c>
      <c r="C154" s="58">
        <v>1.02730408</v>
      </c>
      <c r="D154" s="58">
        <v>0.60022876041999995</v>
      </c>
      <c r="E154" s="58">
        <v>1.6408550721724091</v>
      </c>
      <c r="F154" s="58">
        <v>1.3506882192731664</v>
      </c>
      <c r="G154" s="58">
        <v>1.7845363227598592</v>
      </c>
      <c r="H154" s="58">
        <v>0.92337980231322359</v>
      </c>
      <c r="I154" s="58">
        <v>1.4556877392065728</v>
      </c>
      <c r="J154" s="58">
        <v>1.4377677631578947</v>
      </c>
      <c r="K154" s="58">
        <v>0.67238157894736839</v>
      </c>
      <c r="L154" s="58">
        <v>2.4190453092089341</v>
      </c>
      <c r="M154" s="58">
        <v>2.0234059574971361</v>
      </c>
      <c r="N154" s="58">
        <v>4.7561016584707509</v>
      </c>
      <c r="O154" s="58">
        <v>1.9618919341191847</v>
      </c>
      <c r="P154" s="58">
        <v>2.4088932000471575</v>
      </c>
      <c r="Q154" s="58">
        <v>3.9237838682383694</v>
      </c>
      <c r="R154" s="58">
        <v>3.9237838682383694</v>
      </c>
      <c r="S154" s="58">
        <v>11.657000729646109</v>
      </c>
      <c r="T154" s="62">
        <f t="shared" si="4"/>
        <v>1.4898105919379423</v>
      </c>
      <c r="U154" s="62">
        <f t="shared" si="5"/>
        <v>0.64994726557851601</v>
      </c>
    </row>
    <row r="155" spans="1:21" ht="15.75" x14ac:dyDescent="0.25">
      <c r="A155" s="59">
        <v>1884</v>
      </c>
      <c r="B155" s="58">
        <v>3.6523867809057529</v>
      </c>
      <c r="C155" s="58">
        <v>1.0227310999999999</v>
      </c>
      <c r="D155" s="58">
        <v>0.5916509391</v>
      </c>
      <c r="E155" s="58">
        <v>1.6408550721724091</v>
      </c>
      <c r="F155" s="58">
        <v>1.3506882192731664</v>
      </c>
      <c r="G155" s="58">
        <v>1.7845363227598592</v>
      </c>
      <c r="H155" s="58">
        <v>0.92337980231322359</v>
      </c>
      <c r="I155" s="58">
        <v>1.44829846134258</v>
      </c>
      <c r="J155" s="58">
        <v>1.4337187499999997</v>
      </c>
      <c r="K155" s="58">
        <v>0.66256578947368427</v>
      </c>
      <c r="L155" s="58">
        <v>2.4190453092089341</v>
      </c>
      <c r="M155" s="58">
        <v>2.0131348612661863</v>
      </c>
      <c r="N155" s="58">
        <v>4.7561016584707509</v>
      </c>
      <c r="O155" s="58">
        <v>1.9618919341191847</v>
      </c>
      <c r="P155" s="58">
        <v>2.4253924685406312</v>
      </c>
      <c r="Q155" s="58">
        <v>3.9237838682383694</v>
      </c>
      <c r="R155" s="58">
        <v>3.9237838682383694</v>
      </c>
      <c r="S155" s="58">
        <v>11.694214099168942</v>
      </c>
      <c r="T155" s="62">
        <f t="shared" si="4"/>
        <v>1.4856571232178075</v>
      </c>
      <c r="U155" s="62">
        <f t="shared" si="5"/>
        <v>0.64519910878066178</v>
      </c>
    </row>
    <row r="156" spans="1:21" ht="15.75" x14ac:dyDescent="0.25">
      <c r="A156" s="59">
        <v>1885</v>
      </c>
      <c r="B156" s="58">
        <v>3.654623392529087</v>
      </c>
      <c r="C156" s="58">
        <v>1.0227310999999999</v>
      </c>
      <c r="D156" s="58">
        <v>0.5916509391</v>
      </c>
      <c r="E156" s="58">
        <v>1.6328509010886418</v>
      </c>
      <c r="F156" s="58">
        <v>1.3576148255258493</v>
      </c>
      <c r="G156" s="58">
        <v>1.7758312675268846</v>
      </c>
      <c r="H156" s="58">
        <v>0.93021965270072893</v>
      </c>
      <c r="I156" s="58">
        <v>1.2783450704707464</v>
      </c>
      <c r="J156" s="58">
        <v>1.4337187499999997</v>
      </c>
      <c r="K156" s="58">
        <v>0.66256578947368427</v>
      </c>
      <c r="L156" s="58">
        <v>2.4072450881884038</v>
      </c>
      <c r="M156" s="58">
        <v>1.7768996479543377</v>
      </c>
      <c r="N156" s="58">
        <v>4.7329011625757733</v>
      </c>
      <c r="O156" s="58">
        <v>1.9523217295625064</v>
      </c>
      <c r="P156" s="58">
        <v>2.4748902740210523</v>
      </c>
      <c r="Q156" s="58">
        <v>3.9046434591250128</v>
      </c>
      <c r="R156" s="58">
        <v>3.9046434591250128</v>
      </c>
      <c r="S156" s="58">
        <v>11.731427468691773</v>
      </c>
      <c r="T156" s="62">
        <f t="shared" si="4"/>
        <v>1.4521282538816254</v>
      </c>
      <c r="U156" s="62">
        <f t="shared" si="5"/>
        <v>0.6449591920045693</v>
      </c>
    </row>
    <row r="157" spans="1:21" ht="15.75" x14ac:dyDescent="0.25">
      <c r="A157" s="59">
        <v>1886</v>
      </c>
      <c r="B157" s="58">
        <v>3.6591048436541995</v>
      </c>
      <c r="C157" s="58">
        <v>1.02730408</v>
      </c>
      <c r="D157" s="58">
        <v>0.59593984976000003</v>
      </c>
      <c r="E157" s="58">
        <v>1.6248467300048741</v>
      </c>
      <c r="F157" s="58">
        <v>1.3576148255258493</v>
      </c>
      <c r="G157" s="58">
        <v>1.7671262122939098</v>
      </c>
      <c r="H157" s="58">
        <v>0.93021965270072893</v>
      </c>
      <c r="I157" s="58">
        <v>1.3817949605666451</v>
      </c>
      <c r="J157" s="58">
        <v>1.426725</v>
      </c>
      <c r="K157" s="58">
        <v>0.66747368421052622</v>
      </c>
      <c r="L157" s="58">
        <v>2.3954448671678721</v>
      </c>
      <c r="M157" s="58">
        <v>1.9206949951876369</v>
      </c>
      <c r="N157" s="58">
        <v>4.7097006666807939</v>
      </c>
      <c r="O157" s="58">
        <v>1.9427515250058274</v>
      </c>
      <c r="P157" s="58">
        <v>2.4913895425145256</v>
      </c>
      <c r="Q157" s="58">
        <v>3.8855030500116547</v>
      </c>
      <c r="R157" s="58">
        <v>3.8855030500116547</v>
      </c>
      <c r="S157" s="58">
        <v>11.768640838214605</v>
      </c>
      <c r="T157" s="62">
        <f t="shared" si="4"/>
        <v>1.472165777673601</v>
      </c>
      <c r="U157" s="62">
        <f t="shared" si="5"/>
        <v>0.64703622358986679</v>
      </c>
    </row>
    <row r="158" spans="1:21" ht="15.75" x14ac:dyDescent="0.25">
      <c r="A158" s="59">
        <v>1887</v>
      </c>
      <c r="B158" s="58">
        <v>3.9006535947712417</v>
      </c>
      <c r="C158" s="58">
        <v>1.02730408</v>
      </c>
      <c r="D158" s="58">
        <v>0.59593984976000003</v>
      </c>
      <c r="E158" s="58">
        <v>1.6248467300048741</v>
      </c>
      <c r="F158" s="58">
        <v>1.3645414317785323</v>
      </c>
      <c r="G158" s="58">
        <v>1.7671262122939098</v>
      </c>
      <c r="H158" s="58">
        <v>0.93705950308823427</v>
      </c>
      <c r="I158" s="58">
        <v>1.5813054628944494</v>
      </c>
      <c r="J158" s="58">
        <v>1.4197312500000001</v>
      </c>
      <c r="K158" s="58">
        <v>0.66747368421052622</v>
      </c>
      <c r="L158" s="58">
        <v>2.3954448671678721</v>
      </c>
      <c r="M158" s="58">
        <v>2.1980145934232849</v>
      </c>
      <c r="N158" s="58">
        <v>4.7097006666807939</v>
      </c>
      <c r="O158" s="58">
        <v>1.9427515250058274</v>
      </c>
      <c r="P158" s="58">
        <v>2.6398829589557891</v>
      </c>
      <c r="Q158" s="58">
        <v>3.8855030500116547</v>
      </c>
      <c r="R158" s="58">
        <v>3.8855030500116547</v>
      </c>
      <c r="S158" s="58">
        <v>11.805854207737433</v>
      </c>
      <c r="T158" s="62">
        <f t="shared" si="4"/>
        <v>1.5114291404016911</v>
      </c>
      <c r="U158" s="62">
        <f t="shared" si="5"/>
        <v>0.64907037997947303</v>
      </c>
    </row>
    <row r="159" spans="1:21" ht="15.75" x14ac:dyDescent="0.25">
      <c r="A159" s="59">
        <v>1888</v>
      </c>
      <c r="B159" s="58">
        <v>4.7698209718670075</v>
      </c>
      <c r="C159" s="58">
        <v>1.03187706</v>
      </c>
      <c r="D159" s="58">
        <v>0.60022876041999995</v>
      </c>
      <c r="E159" s="58">
        <v>1.616842558921106</v>
      </c>
      <c r="F159" s="58">
        <v>1.3645414317785323</v>
      </c>
      <c r="G159" s="58">
        <v>1.77693085345105</v>
      </c>
      <c r="H159" s="58">
        <v>0.93705950308823427</v>
      </c>
      <c r="I159" s="58">
        <v>1.3891842384306379</v>
      </c>
      <c r="J159" s="58">
        <v>1.4197312500000001</v>
      </c>
      <c r="K159" s="58">
        <v>0.67238157894736839</v>
      </c>
      <c r="L159" s="58">
        <v>2.3836446461473404</v>
      </c>
      <c r="M159" s="58">
        <v>1.9309660914185867</v>
      </c>
      <c r="N159" s="58">
        <v>4.6865001707858145</v>
      </c>
      <c r="O159" s="58">
        <v>1.9331813204491484</v>
      </c>
      <c r="P159" s="58">
        <v>2.7388785699166314</v>
      </c>
      <c r="Q159" s="58">
        <v>3.8663626408982967</v>
      </c>
      <c r="R159" s="58">
        <v>3.8663626408982967</v>
      </c>
      <c r="S159" s="58">
        <v>11.843067577260264</v>
      </c>
      <c r="T159" s="62">
        <f t="shared" si="4"/>
        <v>1.4796736771822692</v>
      </c>
      <c r="U159" s="62">
        <f t="shared" si="5"/>
        <v>0.65319030539315115</v>
      </c>
    </row>
    <row r="160" spans="1:21" ht="15.75" x14ac:dyDescent="0.25">
      <c r="A160" s="59">
        <v>1889</v>
      </c>
      <c r="B160" s="58">
        <v>4.7546207775653277</v>
      </c>
      <c r="C160" s="58">
        <v>1.03187706</v>
      </c>
      <c r="D160" s="58">
        <v>0.60022876041999995</v>
      </c>
      <c r="E160" s="58">
        <v>1.616842558921106</v>
      </c>
      <c r="F160" s="58">
        <v>1.3714680380312152</v>
      </c>
      <c r="G160" s="58">
        <v>1.77693085345105</v>
      </c>
      <c r="H160" s="58">
        <v>0.94389935347573961</v>
      </c>
      <c r="I160" s="58">
        <v>1.4852448506625437</v>
      </c>
      <c r="J160" s="58">
        <v>1.4276084210526316</v>
      </c>
      <c r="K160" s="58">
        <v>0.67238157894736839</v>
      </c>
      <c r="L160" s="58">
        <v>2.3836446461473404</v>
      </c>
      <c r="M160" s="58">
        <v>2.0644903424209358</v>
      </c>
      <c r="N160" s="58">
        <v>4.6865001707858145</v>
      </c>
      <c r="O160" s="58">
        <v>1.9331813204491484</v>
      </c>
      <c r="P160" s="58">
        <v>2.6728814959427365</v>
      </c>
      <c r="Q160" s="58">
        <v>3.8663626408982967</v>
      </c>
      <c r="R160" s="58">
        <v>3.8663626408982967</v>
      </c>
      <c r="S160" s="58">
        <v>11.880280946783097</v>
      </c>
      <c r="T160" s="62">
        <f t="shared" si="4"/>
        <v>1.4966947810980107</v>
      </c>
      <c r="U160" s="62">
        <f t="shared" si="5"/>
        <v>0.65228623588665946</v>
      </c>
    </row>
    <row r="161" spans="1:21" ht="15.75" x14ac:dyDescent="0.25">
      <c r="A161" s="59">
        <v>1890</v>
      </c>
      <c r="B161" s="58">
        <v>5.0644942294636799</v>
      </c>
      <c r="C161" s="58">
        <v>1.0364500400000001</v>
      </c>
      <c r="D161" s="58">
        <v>0.6045176710800001</v>
      </c>
      <c r="E161" s="58">
        <v>1.6088383878373382</v>
      </c>
      <c r="F161" s="58">
        <v>1.3783946442838981</v>
      </c>
      <c r="G161" s="58">
        <v>1.7681341660577283</v>
      </c>
      <c r="H161" s="58">
        <v>0.94389935347573961</v>
      </c>
      <c r="I161" s="58">
        <v>1.5074126842545219</v>
      </c>
      <c r="J161" s="58">
        <v>1.4276084210526316</v>
      </c>
      <c r="K161" s="58">
        <v>0.67728947368421044</v>
      </c>
      <c r="L161" s="58">
        <v>2.3718444251268092</v>
      </c>
      <c r="M161" s="58">
        <v>2.0953036311137856</v>
      </c>
      <c r="N161" s="58">
        <v>4.6632996748908351</v>
      </c>
      <c r="O161" s="58">
        <v>1.9236111158924694</v>
      </c>
      <c r="P161" s="58">
        <v>2.5573866164884205</v>
      </c>
      <c r="Q161" s="58">
        <v>3.8472222317849387</v>
      </c>
      <c r="R161" s="58">
        <v>3.8472222317849387</v>
      </c>
      <c r="S161" s="58">
        <v>11.917494316305927</v>
      </c>
      <c r="T161" s="62">
        <f t="shared" si="4"/>
        <v>1.499745665374161</v>
      </c>
      <c r="U161" s="62">
        <f t="shared" si="5"/>
        <v>0.65255060961270972</v>
      </c>
    </row>
    <row r="162" spans="1:21" ht="15.75" x14ac:dyDescent="0.25">
      <c r="A162" s="59">
        <v>1891</v>
      </c>
      <c r="B162" s="58">
        <v>5.0371370695476028</v>
      </c>
      <c r="C162" s="58">
        <v>1.0410230200000001</v>
      </c>
      <c r="D162" s="58">
        <v>0.6045176710800001</v>
      </c>
      <c r="E162" s="58">
        <v>1.6088383878373382</v>
      </c>
      <c r="F162" s="58">
        <v>1.3783946442838981</v>
      </c>
      <c r="G162" s="58">
        <v>1.7681341660577283</v>
      </c>
      <c r="H162" s="58">
        <v>0.95073920386324506</v>
      </c>
      <c r="I162" s="58">
        <v>1.4926341285265365</v>
      </c>
      <c r="J162" s="58">
        <v>1.4205410526315791</v>
      </c>
      <c r="K162" s="58">
        <v>0.67728947368421044</v>
      </c>
      <c r="L162" s="58">
        <v>2.3718444251268092</v>
      </c>
      <c r="M162" s="58">
        <v>2.074761438651886</v>
      </c>
      <c r="N162" s="58">
        <v>4.6632996748908351</v>
      </c>
      <c r="O162" s="58">
        <v>1.9236111158924694</v>
      </c>
      <c r="P162" s="58">
        <v>3.0358654027991574</v>
      </c>
      <c r="Q162" s="58">
        <v>3.8472222317849387</v>
      </c>
      <c r="R162" s="58">
        <v>3.8472222317849387</v>
      </c>
      <c r="S162" s="58">
        <v>11.954707685828756</v>
      </c>
      <c r="T162" s="62">
        <f t="shared" si="4"/>
        <v>1.5065430769109298</v>
      </c>
      <c r="U162" s="62">
        <f t="shared" si="5"/>
        <v>0.65966890558956925</v>
      </c>
    </row>
    <row r="163" spans="1:21" ht="15.75" x14ac:dyDescent="0.25">
      <c r="A163" s="59">
        <v>1892</v>
      </c>
      <c r="B163" s="58">
        <v>4.856770833333333</v>
      </c>
      <c r="C163" s="58">
        <v>1.0410230200000001</v>
      </c>
      <c r="D163" s="58">
        <v>0.60880658174000002</v>
      </c>
      <c r="E163" s="58">
        <v>1.6008342167535701</v>
      </c>
      <c r="F163" s="58">
        <v>1.3853212505365811</v>
      </c>
      <c r="G163" s="58">
        <v>1.7593374786644056</v>
      </c>
      <c r="H163" s="58">
        <v>0.95757905425075041</v>
      </c>
      <c r="I163" s="58">
        <v>1.5591376293024715</v>
      </c>
      <c r="J163" s="58">
        <v>1.4205410526315791</v>
      </c>
      <c r="K163" s="58">
        <v>0.68219736842105261</v>
      </c>
      <c r="L163" s="58">
        <v>2.3600442041062775</v>
      </c>
      <c r="M163" s="58">
        <v>2.167201304730435</v>
      </c>
      <c r="N163" s="58">
        <v>4.6400991789958557</v>
      </c>
      <c r="O163" s="58">
        <v>1.9140409113357904</v>
      </c>
      <c r="P163" s="58">
        <v>3.0853632082795786</v>
      </c>
      <c r="Q163" s="58">
        <v>3.8280818226715807</v>
      </c>
      <c r="R163" s="58">
        <v>3.8280818226715807</v>
      </c>
      <c r="S163" s="58">
        <v>11.991921055351588</v>
      </c>
      <c r="T163" s="62">
        <f t="shared" si="4"/>
        <v>1.5171266653146762</v>
      </c>
      <c r="U163" s="62">
        <f t="shared" si="5"/>
        <v>0.66162966102705434</v>
      </c>
    </row>
    <row r="164" spans="1:21" ht="15.75" x14ac:dyDescent="0.25">
      <c r="A164" s="59">
        <v>1893</v>
      </c>
      <c r="B164" s="58">
        <v>4.856770833333333</v>
      </c>
      <c r="C164" s="58">
        <v>1.045596</v>
      </c>
      <c r="D164" s="58">
        <v>0.61309549240000005</v>
      </c>
      <c r="E164" s="58">
        <v>1.7609176384289276</v>
      </c>
      <c r="F164" s="58">
        <v>1.4545873130634104</v>
      </c>
      <c r="G164" s="58">
        <v>1.8949530759781203</v>
      </c>
      <c r="H164" s="58">
        <v>0.99177830618827711</v>
      </c>
      <c r="I164" s="58">
        <v>1.7438695759022902</v>
      </c>
      <c r="J164" s="58">
        <v>1.4134736842105262</v>
      </c>
      <c r="K164" s="58">
        <v>0.68710526315789477</v>
      </c>
      <c r="L164" s="58">
        <v>2.5960486245169054</v>
      </c>
      <c r="M164" s="58">
        <v>2.423978710504183</v>
      </c>
      <c r="N164" s="58">
        <v>5.1041090968954439</v>
      </c>
      <c r="O164" s="58">
        <v>2.1054450024693701</v>
      </c>
      <c r="P164" s="58">
        <v>3.5968405315772625</v>
      </c>
      <c r="Q164" s="58">
        <v>4.2108900049387401</v>
      </c>
      <c r="R164" s="58">
        <v>4.2108900049387401</v>
      </c>
      <c r="S164" s="58">
        <v>12.029134424874419</v>
      </c>
      <c r="T164" s="62">
        <f t="shared" si="4"/>
        <v>1.6068290311852211</v>
      </c>
      <c r="U164" s="62">
        <f t="shared" si="5"/>
        <v>0.68786664550547627</v>
      </c>
    </row>
    <row r="165" spans="1:21" ht="15.75" x14ac:dyDescent="0.25">
      <c r="A165" s="59">
        <v>1894</v>
      </c>
      <c r="B165" s="58">
        <v>4.9966510381781646</v>
      </c>
      <c r="C165" s="58">
        <v>1.0913258000000001</v>
      </c>
      <c r="D165" s="58">
        <v>0.63454004569999989</v>
      </c>
      <c r="E165" s="58">
        <v>1.9210010601042842</v>
      </c>
      <c r="F165" s="58">
        <v>1.4545873130634104</v>
      </c>
      <c r="G165" s="58">
        <v>2.023238100464066</v>
      </c>
      <c r="H165" s="58">
        <v>1.0259775581258039</v>
      </c>
      <c r="I165" s="58">
        <v>1.9138229667741236</v>
      </c>
      <c r="J165" s="58">
        <v>1.5224289473684209</v>
      </c>
      <c r="K165" s="58">
        <v>0.71164473684210516</v>
      </c>
      <c r="L165" s="58">
        <v>2.832053044927533</v>
      </c>
      <c r="M165" s="58">
        <v>2.6602139238160314</v>
      </c>
      <c r="N165" s="58">
        <v>5.5681190147950268</v>
      </c>
      <c r="O165" s="58">
        <v>2.2968490936029484</v>
      </c>
      <c r="P165" s="58">
        <v>3.7948317534989475</v>
      </c>
      <c r="Q165" s="58">
        <v>4.5936981872058968</v>
      </c>
      <c r="R165" s="58">
        <v>4.5936981872058968</v>
      </c>
      <c r="S165" s="58">
        <v>12.066347794397249</v>
      </c>
      <c r="T165" s="62">
        <f t="shared" si="4"/>
        <v>1.7156013018449856</v>
      </c>
      <c r="U165" s="62">
        <f t="shared" si="5"/>
        <v>0.72334268485948283</v>
      </c>
    </row>
    <row r="166" spans="1:21" ht="15.75" x14ac:dyDescent="0.25">
      <c r="A166" s="59">
        <v>1895</v>
      </c>
      <c r="B166" s="58">
        <v>4.5266990291262132</v>
      </c>
      <c r="C166" s="58">
        <v>1.0913258000000001</v>
      </c>
      <c r="D166" s="58">
        <v>0.65598459900000006</v>
      </c>
      <c r="E166" s="58">
        <v>2.0810844817796417</v>
      </c>
      <c r="F166" s="58">
        <v>1.523853375590239</v>
      </c>
      <c r="G166" s="58">
        <v>2.1441925521222442</v>
      </c>
      <c r="H166" s="58">
        <v>1.0601768100633309</v>
      </c>
      <c r="I166" s="58">
        <v>2.3645689164776815</v>
      </c>
      <c r="J166" s="58">
        <v>1.6254947368421049</v>
      </c>
      <c r="K166" s="58">
        <v>0.73618421052631566</v>
      </c>
      <c r="L166" s="58">
        <v>3.0680574653381614</v>
      </c>
      <c r="M166" s="58">
        <v>3.2867507939039773</v>
      </c>
      <c r="N166" s="58">
        <v>6.0321289326946133</v>
      </c>
      <c r="O166" s="58">
        <v>2.4882531847365281</v>
      </c>
      <c r="P166" s="58">
        <v>3.9103266329532631</v>
      </c>
      <c r="Q166" s="58">
        <v>4.9765063694730562</v>
      </c>
      <c r="R166" s="58">
        <v>4.9765063694730562</v>
      </c>
      <c r="S166" s="58">
        <v>12.103561163920082</v>
      </c>
      <c r="T166" s="62">
        <f t="shared" si="4"/>
        <v>1.8447501948753535</v>
      </c>
      <c r="U166" s="62">
        <f t="shared" si="5"/>
        <v>0.75168920908133463</v>
      </c>
    </row>
    <row r="167" spans="1:21" ht="15.75" x14ac:dyDescent="0.25">
      <c r="A167" s="59">
        <v>1896</v>
      </c>
      <c r="B167" s="58">
        <v>5.4692082111436946</v>
      </c>
      <c r="C167" s="58">
        <v>1.1370556000000001</v>
      </c>
      <c r="D167" s="58">
        <v>0.67742915229999989</v>
      </c>
      <c r="E167" s="58">
        <v>2.2411679034549987</v>
      </c>
      <c r="F167" s="58">
        <v>1.5931194381170684</v>
      </c>
      <c r="G167" s="58">
        <v>2.2578164309526541</v>
      </c>
      <c r="H167" s="58">
        <v>1.0943760620008576</v>
      </c>
      <c r="I167" s="58">
        <v>2.1059441912379353</v>
      </c>
      <c r="J167" s="58">
        <v>1.7226710526315785</v>
      </c>
      <c r="K167" s="58">
        <v>0.76072368421052627</v>
      </c>
      <c r="L167" s="58">
        <v>3.3040618857487893</v>
      </c>
      <c r="M167" s="58">
        <v>2.9272624258207296</v>
      </c>
      <c r="N167" s="58">
        <v>6.4961388505941988</v>
      </c>
      <c r="O167" s="58">
        <v>2.6796572758701065</v>
      </c>
      <c r="P167" s="58">
        <v>4.1248171233684197</v>
      </c>
      <c r="Q167" s="58">
        <v>5.359314551740213</v>
      </c>
      <c r="R167" s="58">
        <v>5.359314551740213</v>
      </c>
      <c r="S167" s="58">
        <v>12.140774533442913</v>
      </c>
      <c r="T167" s="62">
        <f t="shared" si="4"/>
        <v>1.8720072612755674</v>
      </c>
      <c r="U167" s="62">
        <f t="shared" si="5"/>
        <v>0.7866682504097734</v>
      </c>
    </row>
    <row r="168" spans="1:21" ht="15.75" x14ac:dyDescent="0.25">
      <c r="A168" s="59">
        <v>1897</v>
      </c>
      <c r="B168" s="58">
        <v>5.4692082111436946</v>
      </c>
      <c r="C168" s="58">
        <v>1.1827854000000002</v>
      </c>
      <c r="D168" s="58">
        <v>0.69887370560000006</v>
      </c>
      <c r="E168" s="58">
        <v>2.3212096142926772</v>
      </c>
      <c r="F168" s="58">
        <v>1.6623855006438972</v>
      </c>
      <c r="G168" s="58">
        <v>2.2853060790567858</v>
      </c>
      <c r="H168" s="58">
        <v>1.1285753139383843</v>
      </c>
      <c r="I168" s="58">
        <v>2.0689978019179716</v>
      </c>
      <c r="J168" s="58">
        <v>1.8139578947368422</v>
      </c>
      <c r="K168" s="58">
        <v>0.78526315789473677</v>
      </c>
      <c r="L168" s="58">
        <v>3.4220640959541031</v>
      </c>
      <c r="M168" s="58">
        <v>2.8759069446659806</v>
      </c>
      <c r="N168" s="58">
        <v>6.7281438095439903</v>
      </c>
      <c r="O168" s="58">
        <v>2.7753593214368957</v>
      </c>
      <c r="P168" s="58">
        <v>4.3228083452901043</v>
      </c>
      <c r="Q168" s="58">
        <v>5.5507186428737914</v>
      </c>
      <c r="R168" s="58">
        <v>5.5507186428737914</v>
      </c>
      <c r="S168" s="58">
        <v>12.177987902965743</v>
      </c>
      <c r="T168" s="62">
        <f t="shared" si="4"/>
        <v>1.9155830247697569</v>
      </c>
      <c r="U168" s="62">
        <f t="shared" si="5"/>
        <v>0.81228677376461322</v>
      </c>
    </row>
    <row r="169" spans="1:21" ht="15.75" x14ac:dyDescent="0.25">
      <c r="A169" s="59">
        <v>1898</v>
      </c>
      <c r="B169" s="58">
        <v>5.7739938080495357</v>
      </c>
      <c r="C169" s="58">
        <v>1.2285151999999999</v>
      </c>
      <c r="D169" s="58">
        <v>0.72031825890000012</v>
      </c>
      <c r="E169" s="58">
        <v>2.4012513251303558</v>
      </c>
      <c r="F169" s="58">
        <v>1.7316515631707263</v>
      </c>
      <c r="G169" s="58">
        <v>2.3091304407470328</v>
      </c>
      <c r="H169" s="58">
        <v>1.1627745658759112</v>
      </c>
      <c r="I169" s="58">
        <v>1.9581586339580799</v>
      </c>
      <c r="J169" s="58">
        <v>1.8360434210526315</v>
      </c>
      <c r="K169" s="58">
        <v>0.80980263157894727</v>
      </c>
      <c r="L169" s="58">
        <v>3.5400663061594164</v>
      </c>
      <c r="M169" s="58">
        <v>2.7218405012017306</v>
      </c>
      <c r="N169" s="58">
        <v>6.9601487684937835</v>
      </c>
      <c r="O169" s="58">
        <v>2.8710613670036857</v>
      </c>
      <c r="P169" s="58">
        <v>4.0753193178879989</v>
      </c>
      <c r="Q169" s="58">
        <v>5.7421227340073715</v>
      </c>
      <c r="R169" s="58">
        <v>5.7421227340073715</v>
      </c>
      <c r="S169" s="58">
        <v>12.215201272488574</v>
      </c>
      <c r="T169" s="62">
        <f t="shared" si="4"/>
        <v>1.9388258814091646</v>
      </c>
      <c r="U169" s="62">
        <f t="shared" si="5"/>
        <v>0.83162207410008648</v>
      </c>
    </row>
    <row r="170" spans="1:21" ht="15.75" x14ac:dyDescent="0.25">
      <c r="A170" s="59">
        <v>1899</v>
      </c>
      <c r="B170" s="58">
        <v>5.6859756097560972</v>
      </c>
      <c r="C170" s="58">
        <v>1.2742450000000001</v>
      </c>
      <c r="D170" s="58">
        <v>0.74176281219999995</v>
      </c>
      <c r="E170" s="58">
        <v>2.4812930359680343</v>
      </c>
      <c r="F170" s="58">
        <v>1.7662845944341412</v>
      </c>
      <c r="G170" s="58">
        <v>2.3292895160233962</v>
      </c>
      <c r="H170" s="58">
        <v>1.1969738178134379</v>
      </c>
      <c r="I170" s="58">
        <v>2.6158043638534347</v>
      </c>
      <c r="J170" s="58">
        <v>1.8551842105263159</v>
      </c>
      <c r="K170" s="58">
        <v>0.83434210526315788</v>
      </c>
      <c r="L170" s="58">
        <v>3.6580685163647306</v>
      </c>
      <c r="M170" s="58">
        <v>3.6359680657562747</v>
      </c>
      <c r="N170" s="58">
        <v>7.1921537274435767</v>
      </c>
      <c r="O170" s="58">
        <v>2.9667634125704749</v>
      </c>
      <c r="P170" s="58">
        <v>4.1248171233684197</v>
      </c>
      <c r="Q170" s="58">
        <v>5.9335268251409499</v>
      </c>
      <c r="R170" s="58">
        <v>5.9335268251409499</v>
      </c>
      <c r="S170" s="58">
        <v>12.252414642011404</v>
      </c>
      <c r="T170" s="62">
        <f t="shared" si="4"/>
        <v>2.1090965954598668</v>
      </c>
      <c r="U170" s="62">
        <f t="shared" si="5"/>
        <v>0.85484493336422451</v>
      </c>
    </row>
    <row r="171" spans="1:21" ht="15.75" x14ac:dyDescent="0.25">
      <c r="A171" s="59">
        <v>1900</v>
      </c>
      <c r="B171" s="58">
        <v>7.0362719999999985</v>
      </c>
      <c r="C171" s="58">
        <v>1.2971098999999999</v>
      </c>
      <c r="D171" s="58">
        <v>0.7632073654999999</v>
      </c>
      <c r="E171" s="58">
        <v>2.846396066596427</v>
      </c>
      <c r="F171" s="58">
        <v>1.9760471913188924</v>
      </c>
      <c r="G171" s="58">
        <v>2.4645082947909782</v>
      </c>
      <c r="H171" s="58">
        <v>1.3588099787496204</v>
      </c>
      <c r="I171" s="58">
        <v>2.8064310672214381</v>
      </c>
      <c r="J171" s="58">
        <v>1.8713802631578946</v>
      </c>
      <c r="K171" s="58">
        <v>0.8588815789473685</v>
      </c>
      <c r="L171" s="58">
        <v>4.1963249343738278</v>
      </c>
      <c r="M171" s="58">
        <v>3.9009391834377984</v>
      </c>
      <c r="N171" s="58">
        <v>8.2504233814389174</v>
      </c>
      <c r="O171" s="58">
        <v>3.4032996448435537</v>
      </c>
      <c r="P171" s="58">
        <v>4.7022915206399993</v>
      </c>
      <c r="Q171" s="58">
        <v>6.8065992896871075</v>
      </c>
      <c r="R171" s="58">
        <v>6.8065992896871075</v>
      </c>
      <c r="S171" s="58">
        <v>12.289628011534235</v>
      </c>
      <c r="T171" s="62">
        <f t="shared" si="4"/>
        <v>2.2497387117699454</v>
      </c>
      <c r="U171" s="62">
        <f t="shared" si="5"/>
        <v>0.90555940911281763</v>
      </c>
    </row>
    <row r="172" spans="1:21" ht="15.75" x14ac:dyDescent="0.25">
      <c r="A172" s="59">
        <v>1901</v>
      </c>
      <c r="B172" s="58">
        <v>6.3648720000000001</v>
      </c>
      <c r="C172" s="58">
        <v>1.3199748</v>
      </c>
      <c r="D172" s="58">
        <v>0.78465191879999996</v>
      </c>
      <c r="E172" s="58">
        <v>2.5577599599992853</v>
      </c>
      <c r="F172" s="58">
        <v>1.6074810859717732</v>
      </c>
      <c r="G172" s="58">
        <v>2.3357321856937916</v>
      </c>
      <c r="H172" s="58">
        <v>0.95027887402751221</v>
      </c>
      <c r="I172" s="58">
        <v>1.8961171925689149</v>
      </c>
      <c r="J172" s="58">
        <v>1.8485585526315791</v>
      </c>
      <c r="K172" s="58">
        <v>0.88342105263157888</v>
      </c>
      <c r="L172" s="58">
        <v>3.8854860503461368</v>
      </c>
      <c r="M172" s="58">
        <v>2.6356028976707919</v>
      </c>
      <c r="N172" s="58">
        <v>7.4137969855051749</v>
      </c>
      <c r="O172" s="58">
        <v>3.0581912565208844</v>
      </c>
      <c r="P172" s="58">
        <v>5.0299101921599991</v>
      </c>
      <c r="Q172" s="58">
        <v>6.1163825130417688</v>
      </c>
      <c r="R172" s="58">
        <v>6.1163825130417688</v>
      </c>
      <c r="S172" s="58">
        <v>11.757400026782754</v>
      </c>
      <c r="T172" s="62">
        <f t="shared" si="4"/>
        <v>2.0399447792291494</v>
      </c>
      <c r="U172" s="62">
        <f t="shared" si="5"/>
        <v>0.90149058815622496</v>
      </c>
    </row>
    <row r="173" spans="1:21" ht="15.75" x14ac:dyDescent="0.25">
      <c r="A173" s="59">
        <v>1902</v>
      </c>
      <c r="B173" s="58">
        <v>6.3380159999999997</v>
      </c>
      <c r="C173" s="58">
        <v>1.3657045999999999</v>
      </c>
      <c r="D173" s="58">
        <v>0.84898557869999991</v>
      </c>
      <c r="E173" s="58">
        <v>2.4511866283326484</v>
      </c>
      <c r="F173" s="58">
        <v>1.7762221944439482</v>
      </c>
      <c r="G173" s="58">
        <v>2.2957671863188032</v>
      </c>
      <c r="H173" s="58">
        <v>1.2966422019440822</v>
      </c>
      <c r="I173" s="58">
        <v>2.3845782960410005</v>
      </c>
      <c r="J173" s="58">
        <v>1.8846315789473684</v>
      </c>
      <c r="K173" s="58">
        <v>0.95703947368421038</v>
      </c>
      <c r="L173" s="58">
        <v>4.484961040970969</v>
      </c>
      <c r="M173" s="58">
        <v>3.3145638314969905</v>
      </c>
      <c r="N173" s="58">
        <v>7.104888777775793</v>
      </c>
      <c r="O173" s="58">
        <v>2.9307666208325145</v>
      </c>
      <c r="P173" s="58">
        <v>4.9335517593599993</v>
      </c>
      <c r="Q173" s="58">
        <v>5.861533241665029</v>
      </c>
      <c r="R173" s="58">
        <v>5.861533241665029</v>
      </c>
      <c r="S173" s="58">
        <v>11.97512965690836</v>
      </c>
      <c r="T173" s="62">
        <f t="shared" si="4"/>
        <v>2.1896322630260747</v>
      </c>
      <c r="U173" s="62">
        <f t="shared" si="5"/>
        <v>0.94077316931852117</v>
      </c>
    </row>
    <row r="174" spans="1:21" ht="15.75" x14ac:dyDescent="0.25">
      <c r="A174" s="59">
        <v>1903</v>
      </c>
      <c r="B174" s="58">
        <v>7.3048320000000002</v>
      </c>
      <c r="C174" s="58">
        <v>1.4114344000000001</v>
      </c>
      <c r="D174" s="58">
        <v>0.87043013199999997</v>
      </c>
      <c r="E174" s="58">
        <v>2.5622005154853951</v>
      </c>
      <c r="F174" s="58">
        <v>2.024893301666101</v>
      </c>
      <c r="G174" s="58">
        <v>2.3890188515271102</v>
      </c>
      <c r="H174" s="58">
        <v>1.545313309166235</v>
      </c>
      <c r="I174" s="58">
        <v>2.6687738471520319</v>
      </c>
      <c r="J174" s="58">
        <v>1.8846315789473684</v>
      </c>
      <c r="K174" s="58">
        <v>0.981578947368421</v>
      </c>
      <c r="L174" s="58">
        <v>4.618177705554265</v>
      </c>
      <c r="M174" s="58">
        <v>3.7095956475413243</v>
      </c>
      <c r="N174" s="58">
        <v>7.4157276618034835</v>
      </c>
      <c r="O174" s="58">
        <v>2.9529693982630643</v>
      </c>
      <c r="P174" s="58">
        <v>5.3286213338399993</v>
      </c>
      <c r="Q174" s="58">
        <v>5.9059387965261285</v>
      </c>
      <c r="R174" s="58">
        <v>5.9059387965261285</v>
      </c>
      <c r="S174" s="58">
        <v>11.805784389032889</v>
      </c>
      <c r="T174" s="62">
        <f t="shared" si="4"/>
        <v>2.3038738290236784</v>
      </c>
      <c r="U174" s="62">
        <f t="shared" si="5"/>
        <v>0.9721437089020788</v>
      </c>
    </row>
    <row r="175" spans="1:21" ht="15.75" x14ac:dyDescent="0.25">
      <c r="A175" s="59">
        <v>1904</v>
      </c>
      <c r="B175" s="58">
        <v>7.0362719999999985</v>
      </c>
      <c r="C175" s="58">
        <v>1.4114344000000001</v>
      </c>
      <c r="D175" s="58">
        <v>0.89187468529999991</v>
      </c>
      <c r="E175" s="58">
        <v>2.3090888527771325</v>
      </c>
      <c r="F175" s="58">
        <v>1.9316416364577937</v>
      </c>
      <c r="G175" s="58">
        <v>2.2558021869438138</v>
      </c>
      <c r="H175" s="58">
        <v>1.3810127561801695</v>
      </c>
      <c r="I175" s="58">
        <v>2.4511866283326484</v>
      </c>
      <c r="J175" s="58">
        <v>1.9435263157894738</v>
      </c>
      <c r="K175" s="58">
        <v>1.0061184210526313</v>
      </c>
      <c r="L175" s="58">
        <v>4.7957999249986596</v>
      </c>
      <c r="M175" s="58">
        <v>3.4071494133823816</v>
      </c>
      <c r="N175" s="58">
        <v>7.2825109972201867</v>
      </c>
      <c r="O175" s="58">
        <v>3.0195777305547118</v>
      </c>
      <c r="P175" s="58">
        <v>5.3286213338399993</v>
      </c>
      <c r="Q175" s="58">
        <v>6.0391554611094236</v>
      </c>
      <c r="R175" s="58">
        <v>6.0391554611094236</v>
      </c>
      <c r="S175" s="58">
        <v>11.442901672156877</v>
      </c>
      <c r="T175" s="62">
        <f t="shared" si="4"/>
        <v>2.2598650043390234</v>
      </c>
      <c r="U175" s="62">
        <f t="shared" si="5"/>
        <v>0.97888726548591376</v>
      </c>
    </row>
    <row r="176" spans="1:21" ht="15.75" x14ac:dyDescent="0.25">
      <c r="A176" s="59">
        <v>1905</v>
      </c>
      <c r="B176" s="58">
        <v>6.7139999999999995</v>
      </c>
      <c r="C176" s="58">
        <v>1.4571641999999998</v>
      </c>
      <c r="D176" s="58">
        <v>0.91331923859999997</v>
      </c>
      <c r="E176" s="58">
        <v>2.166991077221617</v>
      </c>
      <c r="F176" s="58">
        <v>1.8872360815966949</v>
      </c>
      <c r="G176" s="58">
        <v>2.1492288552771774</v>
      </c>
      <c r="H176" s="58">
        <v>1.2744394245135326</v>
      </c>
      <c r="I176" s="58">
        <v>2.3756971850687809</v>
      </c>
      <c r="J176" s="58">
        <v>1.967820394736842</v>
      </c>
      <c r="K176" s="58">
        <v>1.0306578947368421</v>
      </c>
      <c r="L176" s="58">
        <v>4.7513943701375618</v>
      </c>
      <c r="M176" s="58">
        <v>3.3022190872456054</v>
      </c>
      <c r="N176" s="58">
        <v>7.726566545831175</v>
      </c>
      <c r="O176" s="58">
        <v>3.0750846741310851</v>
      </c>
      <c r="P176" s="58">
        <v>5.8875002440799991</v>
      </c>
      <c r="Q176" s="58">
        <v>6.1501693482621702</v>
      </c>
      <c r="R176" s="58">
        <v>6.1501693482621702</v>
      </c>
      <c r="S176" s="58">
        <v>11.515478215532077</v>
      </c>
      <c r="T176" s="62">
        <f t="shared" si="4"/>
        <v>2.2753381158917603</v>
      </c>
      <c r="U176" s="62">
        <f t="shared" si="5"/>
        <v>1.0017836058791625</v>
      </c>
    </row>
    <row r="177" spans="1:21" ht="15.75" x14ac:dyDescent="0.25">
      <c r="A177" s="59">
        <v>1906</v>
      </c>
      <c r="B177" s="58">
        <v>6.3917279999999987</v>
      </c>
      <c r="C177" s="58">
        <v>1.4800290999999999</v>
      </c>
      <c r="D177" s="58">
        <v>0.95620834519999998</v>
      </c>
      <c r="E177" s="58">
        <v>2.535557182568736</v>
      </c>
      <c r="F177" s="58">
        <v>1.9982499687494415</v>
      </c>
      <c r="G177" s="58">
        <v>2.2424805204854845</v>
      </c>
      <c r="H177" s="58">
        <v>1.4387399774995981</v>
      </c>
      <c r="I177" s="58">
        <v>2.5755221819437253</v>
      </c>
      <c r="J177" s="58">
        <v>2.0274513157894734</v>
      </c>
      <c r="K177" s="58">
        <v>1.0797368421052631</v>
      </c>
      <c r="L177" s="58">
        <v>4.7513943701375618</v>
      </c>
      <c r="M177" s="58">
        <v>3.5799758329017779</v>
      </c>
      <c r="N177" s="58">
        <v>7.5267415489562293</v>
      </c>
      <c r="O177" s="58">
        <v>2.9307666208325145</v>
      </c>
      <c r="P177" s="58">
        <v>5.8875002440799991</v>
      </c>
      <c r="Q177" s="58">
        <v>5.861533241665029</v>
      </c>
      <c r="R177" s="58">
        <v>5.861533241665029</v>
      </c>
      <c r="S177" s="58">
        <v>11.61224694003235</v>
      </c>
      <c r="T177" s="62">
        <f t="shared" si="4"/>
        <v>2.3319115395034395</v>
      </c>
      <c r="U177" s="62">
        <f t="shared" si="5"/>
        <v>1.027554753754212</v>
      </c>
    </row>
    <row r="178" spans="1:21" ht="15.75" x14ac:dyDescent="0.25">
      <c r="A178" s="59">
        <v>1907</v>
      </c>
      <c r="B178" s="58">
        <v>6.3380159999999997</v>
      </c>
      <c r="C178" s="58">
        <v>1.5028939999999997</v>
      </c>
      <c r="D178" s="58">
        <v>0.97765289849999992</v>
      </c>
      <c r="E178" s="58">
        <v>2.8064310672214381</v>
      </c>
      <c r="F178" s="58">
        <v>2.1758721881938365</v>
      </c>
      <c r="G178" s="58">
        <v>2.1980749656243859</v>
      </c>
      <c r="H178" s="58">
        <v>1.3898938671523895</v>
      </c>
      <c r="I178" s="58">
        <v>2.7753471788186692</v>
      </c>
      <c r="J178" s="58">
        <v>2.0524815789473685</v>
      </c>
      <c r="K178" s="58">
        <v>1.1042763157894735</v>
      </c>
      <c r="L178" s="58">
        <v>5.0622332541652524</v>
      </c>
      <c r="M178" s="58">
        <v>3.8577325785579499</v>
      </c>
      <c r="N178" s="58">
        <v>8.0329648743727553</v>
      </c>
      <c r="O178" s="58">
        <v>3.0750846741310851</v>
      </c>
      <c r="P178" s="58">
        <v>6.282569818559999</v>
      </c>
      <c r="Q178" s="58">
        <v>6.1501693482621702</v>
      </c>
      <c r="R178" s="58">
        <v>6.1501693482621702</v>
      </c>
      <c r="S178" s="58">
        <v>11.442901672156877</v>
      </c>
      <c r="T178" s="62">
        <f t="shared" si="4"/>
        <v>2.4177274506729058</v>
      </c>
      <c r="U178" s="62">
        <f t="shared" si="5"/>
        <v>1.0550965629121611</v>
      </c>
    </row>
    <row r="179" spans="1:21" ht="15.75" x14ac:dyDescent="0.25">
      <c r="A179" s="59">
        <v>1908</v>
      </c>
      <c r="B179" s="58">
        <v>6.2843040000000006</v>
      </c>
      <c r="C179" s="58">
        <v>1.5257589</v>
      </c>
      <c r="D179" s="58">
        <v>0.99909745180000009</v>
      </c>
      <c r="E179" s="58">
        <v>2.5533194045131751</v>
      </c>
      <c r="F179" s="58">
        <v>2.224718298541045</v>
      </c>
      <c r="G179" s="58">
        <v>2.2513616314577041</v>
      </c>
      <c r="H179" s="58">
        <v>1.6208027524301025</v>
      </c>
      <c r="I179" s="58">
        <v>2.713179402013131</v>
      </c>
      <c r="J179" s="58">
        <v>2.1128486842105261</v>
      </c>
      <c r="K179" s="58">
        <v>1.1288157894736841</v>
      </c>
      <c r="L179" s="58">
        <v>5.0622332541652524</v>
      </c>
      <c r="M179" s="58">
        <v>3.771319368798252</v>
      </c>
      <c r="N179" s="58">
        <v>7.7709721006922736</v>
      </c>
      <c r="O179" s="58">
        <v>3.0195777305547118</v>
      </c>
      <c r="P179" s="58">
        <v>6.6969110795999987</v>
      </c>
      <c r="Q179" s="58">
        <v>6.0391554611094236</v>
      </c>
      <c r="R179" s="58">
        <v>6.0391554611094236</v>
      </c>
      <c r="S179" s="58">
        <v>11.61224694003235</v>
      </c>
      <c r="T179" s="62">
        <f t="shared" si="4"/>
        <v>2.4279153444737496</v>
      </c>
      <c r="U179" s="62">
        <f t="shared" si="5"/>
        <v>1.0743010726293436</v>
      </c>
    </row>
    <row r="180" spans="1:21" ht="15.75" x14ac:dyDescent="0.25">
      <c r="A180" s="59">
        <v>1909</v>
      </c>
      <c r="B180" s="58">
        <v>5.6397599999999999</v>
      </c>
      <c r="C180" s="58"/>
      <c r="D180" s="58"/>
      <c r="E180" s="58">
        <v>2.5977249593742746</v>
      </c>
      <c r="F180" s="58">
        <v>2.2113966320827161</v>
      </c>
      <c r="G180" s="58">
        <v>2.3490538521521214</v>
      </c>
      <c r="H180" s="58">
        <v>1.4431805329857077</v>
      </c>
      <c r="I180" s="58">
        <v>2.6998577355548017</v>
      </c>
      <c r="J180" s="58">
        <v>2.2045304811585176</v>
      </c>
      <c r="K180" s="58">
        <v>1.0051099495313625</v>
      </c>
      <c r="L180" s="58">
        <v>4.7957999249986596</v>
      </c>
      <c r="M180" s="58">
        <v>3.7528022524211742</v>
      </c>
      <c r="N180" s="58">
        <v>7.6466365470811963</v>
      </c>
      <c r="O180" s="58">
        <v>2.9529693982630643</v>
      </c>
      <c r="P180" s="58">
        <v>7.2268824599999988</v>
      </c>
      <c r="Q180" s="58">
        <v>5.9059387965261285</v>
      </c>
      <c r="R180" s="58">
        <v>5.9059387965261285</v>
      </c>
      <c r="S180" s="58">
        <v>12.023514019158496</v>
      </c>
      <c r="T180" s="62"/>
      <c r="U180" s="62"/>
    </row>
    <row r="181" spans="1:21" ht="15.75" x14ac:dyDescent="0.25">
      <c r="A181" s="59">
        <v>1910</v>
      </c>
      <c r="B181" s="58">
        <v>5.5323359999999999</v>
      </c>
      <c r="C181" s="58"/>
      <c r="D181" s="58"/>
      <c r="E181" s="58">
        <v>2.637689958749263</v>
      </c>
      <c r="F181" s="58">
        <v>2.224718298541045</v>
      </c>
      <c r="G181" s="58">
        <v>2.4778299612493075</v>
      </c>
      <c r="H181" s="58">
        <v>1.545313309166235</v>
      </c>
      <c r="I181" s="58">
        <v>2.8996827324297456</v>
      </c>
      <c r="J181" s="58">
        <v>2.3253837589535968</v>
      </c>
      <c r="K181" s="58">
        <v>1.0762408074981975</v>
      </c>
      <c r="L181" s="58">
        <v>5.0622332541652524</v>
      </c>
      <c r="M181" s="58">
        <v>4.0305589980773462</v>
      </c>
      <c r="N181" s="58">
        <v>8.0329648743727553</v>
      </c>
      <c r="O181" s="58">
        <v>3.0195777305547118</v>
      </c>
      <c r="P181" s="58">
        <v>7.2268824599999988</v>
      </c>
      <c r="Q181" s="58">
        <v>6.0391554611094236</v>
      </c>
      <c r="R181" s="58">
        <v>6.0391554611094236</v>
      </c>
      <c r="S181" s="58">
        <v>11.394517309906741</v>
      </c>
      <c r="T181" s="62"/>
      <c r="U181" s="62"/>
    </row>
    <row r="182" spans="1:21" ht="15.75" x14ac:dyDescent="0.25">
      <c r="A182" s="59">
        <v>1911</v>
      </c>
      <c r="B182" s="58">
        <v>5.2100640000000009</v>
      </c>
      <c r="C182" s="58"/>
      <c r="D182" s="58"/>
      <c r="E182" s="58">
        <v>3.0062560640963825</v>
      </c>
      <c r="F182" s="58">
        <v>2.4689488502770884</v>
      </c>
      <c r="G182" s="58">
        <v>2.6510116252075928</v>
      </c>
      <c r="H182" s="58">
        <v>1.6607677518050916</v>
      </c>
      <c r="I182" s="58">
        <v>3.2549271713185348</v>
      </c>
      <c r="J182" s="58">
        <v>2.487910580815945</v>
      </c>
      <c r="K182" s="58">
        <v>1.1566496034607068</v>
      </c>
      <c r="L182" s="58">
        <v>5.0622332541652524</v>
      </c>
      <c r="M182" s="58">
        <v>4.5243487681327625</v>
      </c>
      <c r="N182" s="58">
        <v>8.3260415364560068</v>
      </c>
      <c r="O182" s="58">
        <v>3.0750846741310851</v>
      </c>
      <c r="P182" s="58">
        <v>7.9013914895999973</v>
      </c>
      <c r="Q182" s="58">
        <v>6.1501693482621702</v>
      </c>
      <c r="R182" s="58">
        <v>6.1501693482621702</v>
      </c>
      <c r="S182" s="58">
        <v>10.838097144030192</v>
      </c>
      <c r="T182" s="62"/>
      <c r="U182" s="62"/>
    </row>
    <row r="183" spans="1:21" ht="15.75" x14ac:dyDescent="0.25">
      <c r="A183" s="59">
        <v>1912</v>
      </c>
      <c r="B183" s="58">
        <v>5.1294959999999996</v>
      </c>
      <c r="C183" s="58"/>
      <c r="D183" s="58"/>
      <c r="E183" s="58">
        <v>2.7087388465270212</v>
      </c>
      <c r="F183" s="58">
        <v>2.6243682922909337</v>
      </c>
      <c r="G183" s="58">
        <v>2.9307666208325145</v>
      </c>
      <c r="H183" s="58">
        <v>1.7629005279856187</v>
      </c>
      <c r="I183" s="58">
        <v>3.2860110597213041</v>
      </c>
      <c r="J183" s="58">
        <v>2.7504539084397379</v>
      </c>
      <c r="K183" s="58">
        <v>1.2277804614275416</v>
      </c>
      <c r="L183" s="58">
        <v>4.9734221444430551</v>
      </c>
      <c r="M183" s="58">
        <v>4.5675553730126133</v>
      </c>
      <c r="N183" s="58">
        <v>8.0329648743727553</v>
      </c>
      <c r="O183" s="58">
        <v>3.3859235581587761</v>
      </c>
      <c r="P183" s="58">
        <v>8.5662646759199976</v>
      </c>
      <c r="Q183" s="58">
        <v>6.7718471163175522</v>
      </c>
      <c r="R183" s="58">
        <v>6.7718471163175522</v>
      </c>
      <c r="S183" s="58">
        <v>10.426830064904049</v>
      </c>
      <c r="T183" s="62"/>
      <c r="U183" s="62"/>
    </row>
    <row r="184" spans="1:21" ht="15.75" x14ac:dyDescent="0.25">
      <c r="A184" s="59">
        <v>1913</v>
      </c>
      <c r="B184" s="58">
        <v>6.1768799999999997</v>
      </c>
      <c r="C184" s="58"/>
      <c r="D184" s="58"/>
      <c r="E184" s="58">
        <v>2.460067739304868</v>
      </c>
      <c r="F184" s="58">
        <v>2.5399977380548457</v>
      </c>
      <c r="G184" s="58">
        <v>2.6510116252075928</v>
      </c>
      <c r="H184" s="58">
        <v>1.7318166395828494</v>
      </c>
      <c r="I184" s="58">
        <v>3.2149621719435464</v>
      </c>
      <c r="J184" s="58">
        <v>2.487910580815945</v>
      </c>
      <c r="K184" s="58">
        <v>1.2061319394376351</v>
      </c>
      <c r="L184" s="58">
        <v>5.1954499187485492</v>
      </c>
      <c r="M184" s="58">
        <v>4.4687974190015289</v>
      </c>
      <c r="N184" s="58">
        <v>8.6368804204836991</v>
      </c>
      <c r="O184" s="58">
        <v>3.0750846741310851</v>
      </c>
      <c r="P184" s="58">
        <v>8.4313628699999974</v>
      </c>
      <c r="Q184" s="58">
        <v>6.1501693482621702</v>
      </c>
      <c r="R184" s="58">
        <v>6.1501693482621702</v>
      </c>
      <c r="S184" s="58">
        <v>10.354253521528843</v>
      </c>
      <c r="T184" s="62"/>
      <c r="U184" s="62"/>
    </row>
    <row r="185" spans="1:21" ht="15.75" x14ac:dyDescent="0.25">
      <c r="A185" s="59">
        <v>1914</v>
      </c>
      <c r="B185" s="58">
        <v>5.9351760000000002</v>
      </c>
      <c r="C185" s="58"/>
      <c r="D185" s="58"/>
      <c r="E185" s="58">
        <v>2.39345940701322</v>
      </c>
      <c r="F185" s="58">
        <v>2.1714316327077263</v>
      </c>
      <c r="G185" s="58">
        <v>2.326851074721572</v>
      </c>
      <c r="H185" s="58">
        <v>1.4831455323606966</v>
      </c>
      <c r="I185" s="58">
        <v>3.1820444705243287</v>
      </c>
      <c r="J185" s="58">
        <v>2.1836937091248831</v>
      </c>
      <c r="K185" s="58">
        <v>1.0329437635183849</v>
      </c>
      <c r="L185" s="58">
        <v>5.2398554736096479</v>
      </c>
      <c r="M185" s="58">
        <v>4.4230418140288172</v>
      </c>
      <c r="N185" s="58">
        <v>8.9210759715947301</v>
      </c>
      <c r="O185" s="58">
        <v>3.6967624421864667</v>
      </c>
      <c r="P185" s="58">
        <v>7.4195993255999992</v>
      </c>
      <c r="Q185" s="58">
        <v>7.3935248843729333</v>
      </c>
      <c r="R185" s="58">
        <v>7.3935248843729333</v>
      </c>
      <c r="S185" s="58">
        <v>10.088139529153102</v>
      </c>
      <c r="T185" s="62"/>
      <c r="U185" s="62"/>
    </row>
    <row r="186" spans="1:21" ht="15.75" x14ac:dyDescent="0.25">
      <c r="A186" s="59">
        <v>1915</v>
      </c>
      <c r="B186" s="58">
        <v>6.0157439999999998</v>
      </c>
      <c r="C186" s="58"/>
      <c r="D186" s="58"/>
      <c r="E186" s="58">
        <v>2.2602427424299241</v>
      </c>
      <c r="F186" s="58">
        <v>1.6518866408328716</v>
      </c>
      <c r="G186" s="58">
        <v>2.233599409513265</v>
      </c>
      <c r="H186" s="58">
        <v>1.3454883122912908</v>
      </c>
      <c r="I186" s="58">
        <v>3.2478798733627636</v>
      </c>
      <c r="J186" s="58">
        <v>2.096179266583619</v>
      </c>
      <c r="K186" s="58">
        <v>0.93707173756308593</v>
      </c>
      <c r="L186" s="58">
        <v>5.4174776930540425</v>
      </c>
      <c r="M186" s="58">
        <v>4.5145530239742406</v>
      </c>
      <c r="N186" s="58">
        <v>8.7700970850669933</v>
      </c>
      <c r="O186" s="58">
        <v>3.6412554986100933</v>
      </c>
      <c r="P186" s="58">
        <v>7.4195993255999992</v>
      </c>
      <c r="Q186" s="58">
        <v>7.2825109972201867</v>
      </c>
      <c r="R186" s="58">
        <v>7.2825109972201867</v>
      </c>
      <c r="S186" s="58">
        <v>9.7978333556522923</v>
      </c>
      <c r="T186" s="62"/>
      <c r="U186" s="62"/>
    </row>
    <row r="187" spans="1:21" ht="15.75" x14ac:dyDescent="0.25">
      <c r="A187" s="59">
        <v>1916</v>
      </c>
      <c r="B187" s="58">
        <v>6.0963119999999984</v>
      </c>
      <c r="C187" s="58"/>
      <c r="D187" s="58"/>
      <c r="E187" s="58">
        <v>2.460067739304868</v>
      </c>
      <c r="F187" s="58">
        <v>2.0204527461799908</v>
      </c>
      <c r="G187" s="58">
        <v>2.3579349631243414</v>
      </c>
      <c r="H187" s="58">
        <v>1.6874110847217509</v>
      </c>
      <c r="I187" s="58">
        <v>3.0284285305679819</v>
      </c>
      <c r="J187" s="58">
        <v>2.2128651899719718</v>
      </c>
      <c r="K187" s="58">
        <v>1.175205479452055</v>
      </c>
      <c r="L187" s="58">
        <v>5.9059387965261285</v>
      </c>
      <c r="M187" s="58">
        <v>4.2095156574894945</v>
      </c>
      <c r="N187" s="58">
        <v>9.23635541110853</v>
      </c>
      <c r="O187" s="58">
        <v>3.8521818842003128</v>
      </c>
      <c r="P187" s="58">
        <v>7.6123161911999997</v>
      </c>
      <c r="Q187" s="58">
        <v>7.7043637684006256</v>
      </c>
      <c r="R187" s="58">
        <v>7.7043637684006256</v>
      </c>
      <c r="S187" s="58">
        <v>8.8301461106495989</v>
      </c>
      <c r="T187" s="62"/>
      <c r="U187" s="62"/>
    </row>
    <row r="188" spans="1:21" ht="15.75" x14ac:dyDescent="0.25">
      <c r="A188" s="59">
        <v>1917</v>
      </c>
      <c r="B188" s="58">
        <v>5.9351760000000002</v>
      </c>
      <c r="C188" s="58"/>
      <c r="D188" s="58"/>
      <c r="E188" s="58">
        <v>3.0062560640963825</v>
      </c>
      <c r="F188" s="58">
        <v>2.1714316327077263</v>
      </c>
      <c r="G188" s="58">
        <v>2.7886688452769985</v>
      </c>
      <c r="H188" s="58">
        <v>1.7762221944439482</v>
      </c>
      <c r="I188" s="58">
        <v>3.2917701419217198</v>
      </c>
      <c r="J188" s="58">
        <v>2.6170985674244784</v>
      </c>
      <c r="K188" s="58">
        <v>1.2370583994232156</v>
      </c>
      <c r="L188" s="58">
        <v>6.3499943451371141</v>
      </c>
      <c r="M188" s="58">
        <v>4.5755604972711907</v>
      </c>
      <c r="N188" s="58">
        <v>8.8811109722197408</v>
      </c>
      <c r="O188" s="58">
        <v>3.6967624421864667</v>
      </c>
      <c r="P188" s="58">
        <v>8.6722589519999982</v>
      </c>
      <c r="Q188" s="58">
        <v>7.3935248843729333</v>
      </c>
      <c r="R188" s="58">
        <v>7.3935248843729333</v>
      </c>
      <c r="S188" s="58">
        <v>8.2979181258981161</v>
      </c>
      <c r="T188" s="62"/>
      <c r="U188" s="62"/>
    </row>
    <row r="189" spans="1:21" ht="15.75" x14ac:dyDescent="0.25">
      <c r="A189" s="59">
        <v>1918</v>
      </c>
      <c r="B189" s="58">
        <v>6.0694560000000006</v>
      </c>
      <c r="C189" s="58"/>
      <c r="D189" s="58"/>
      <c r="E189" s="58">
        <v>2.5755221819437253</v>
      </c>
      <c r="F189" s="58">
        <v>2.1980749656243859</v>
      </c>
      <c r="G189" s="58">
        <v>2.7042982910409106</v>
      </c>
      <c r="H189" s="58">
        <v>1.5364321981940152</v>
      </c>
      <c r="I189" s="58">
        <v>3.2314210226531546</v>
      </c>
      <c r="J189" s="58">
        <v>2.5379188336966672</v>
      </c>
      <c r="K189" s="58">
        <v>1.0700555155010814</v>
      </c>
      <c r="L189" s="58">
        <v>6.8828610034702997</v>
      </c>
      <c r="M189" s="58">
        <v>4.4916752214878839</v>
      </c>
      <c r="N189" s="58">
        <v>8.5258665333309516</v>
      </c>
      <c r="O189" s="58">
        <v>3.5480038334017863</v>
      </c>
      <c r="P189" s="58">
        <v>8.5759005191999993</v>
      </c>
      <c r="Q189" s="58">
        <v>7.0960076668035725</v>
      </c>
      <c r="R189" s="58">
        <v>7.0960076668035725</v>
      </c>
      <c r="S189" s="58">
        <v>9.9913708046528313</v>
      </c>
      <c r="T189" s="62"/>
      <c r="U189" s="62"/>
    </row>
    <row r="190" spans="1:21" ht="15.75" x14ac:dyDescent="0.25">
      <c r="A190" s="59">
        <v>1919</v>
      </c>
      <c r="B190" s="58">
        <v>6.4991519999999996</v>
      </c>
      <c r="C190" s="58"/>
      <c r="D190" s="58"/>
      <c r="E190" s="58">
        <v>2.1714316327077263</v>
      </c>
      <c r="F190" s="58">
        <v>1.789543860902278</v>
      </c>
      <c r="G190" s="58">
        <v>2.091501633957749</v>
      </c>
      <c r="H190" s="58">
        <v>1.2655583135413131</v>
      </c>
      <c r="I190" s="58">
        <v>2.9351617098802003</v>
      </c>
      <c r="J190" s="58">
        <v>1.9628239255683586</v>
      </c>
      <c r="K190" s="58">
        <v>0.88140410958904103</v>
      </c>
      <c r="L190" s="58">
        <v>7.1936998874979903</v>
      </c>
      <c r="M190" s="58">
        <v>4.0798747767334786</v>
      </c>
      <c r="N190" s="58">
        <v>8.4370554236087543</v>
      </c>
      <c r="O190" s="58">
        <v>3.5524443888878965</v>
      </c>
      <c r="P190" s="58">
        <v>11.2739366376</v>
      </c>
      <c r="Q190" s="58">
        <v>7.104888777775793</v>
      </c>
      <c r="R190" s="58">
        <v>7.104888777775793</v>
      </c>
      <c r="S190" s="58">
        <v>11.370325128781673</v>
      </c>
      <c r="T190" s="62"/>
      <c r="U190" s="62"/>
    </row>
    <row r="191" spans="1:21" ht="15.75" x14ac:dyDescent="0.25">
      <c r="A191" s="59">
        <v>1920</v>
      </c>
      <c r="B191" s="58">
        <v>6.0157439999999998</v>
      </c>
      <c r="C191" s="58"/>
      <c r="D191" s="58"/>
      <c r="E191" s="58">
        <v>3.1039482847907993</v>
      </c>
      <c r="F191" s="58">
        <v>2.4955921831937475</v>
      </c>
      <c r="G191" s="58">
        <v>2.6820955136103617</v>
      </c>
      <c r="H191" s="58">
        <v>1.9627255248605626</v>
      </c>
      <c r="I191" s="58">
        <v>3.5880294546946745</v>
      </c>
      <c r="J191" s="58">
        <v>2.5170820616630336</v>
      </c>
      <c r="K191" s="58">
        <v>1.3669495313626532</v>
      </c>
      <c r="L191" s="58">
        <v>7.4601332166645831</v>
      </c>
      <c r="M191" s="58">
        <v>4.9873609420255969</v>
      </c>
      <c r="N191" s="58">
        <v>8.8811109722197408</v>
      </c>
      <c r="O191" s="58">
        <v>3.7744721631933897</v>
      </c>
      <c r="P191" s="58">
        <v>11.563011935999999</v>
      </c>
      <c r="Q191" s="58">
        <v>7.5489443263867795</v>
      </c>
      <c r="R191" s="58">
        <v>7.5489443263867795</v>
      </c>
      <c r="S191" s="58">
        <v>10.983250230780595</v>
      </c>
      <c r="T191" s="62"/>
      <c r="U191" s="62"/>
    </row>
    <row r="192" spans="1:21" ht="15.75" x14ac:dyDescent="0.25">
      <c r="A192" s="59">
        <v>1921</v>
      </c>
      <c r="B192" s="58">
        <v>5.8546079999999989</v>
      </c>
      <c r="C192" s="58"/>
      <c r="D192" s="58"/>
      <c r="E192" s="58">
        <v>3.250486615832425</v>
      </c>
      <c r="F192" s="58">
        <v>2.9263260653464047</v>
      </c>
      <c r="G192" s="58">
        <v>3.1128293957630189</v>
      </c>
      <c r="H192" s="58">
        <v>1.909438859027244</v>
      </c>
      <c r="I192" s="58">
        <v>4.1037401102624109</v>
      </c>
      <c r="J192" s="58">
        <v>2.9213154391155398</v>
      </c>
      <c r="K192" s="58">
        <v>1.3298377793799565</v>
      </c>
      <c r="L192" s="58">
        <v>7.4157276618034835</v>
      </c>
      <c r="M192" s="58">
        <v>5.7041987532647509</v>
      </c>
      <c r="N192" s="58">
        <v>8.4370554236087543</v>
      </c>
      <c r="O192" s="58">
        <v>3.7744721631933897</v>
      </c>
      <c r="P192" s="58">
        <v>11.081219771999997</v>
      </c>
      <c r="Q192" s="58">
        <v>7.5489443263867795</v>
      </c>
      <c r="R192" s="58">
        <v>7.5489443263867795</v>
      </c>
      <c r="S192" s="58">
        <v>10.015562985777899</v>
      </c>
      <c r="T192" s="62"/>
      <c r="U192" s="62"/>
    </row>
    <row r="193" spans="1:21" ht="15.75" x14ac:dyDescent="0.25">
      <c r="A193" s="59">
        <v>1922</v>
      </c>
      <c r="B193" s="58">
        <v>7.6271039999999992</v>
      </c>
      <c r="C193" s="58"/>
      <c r="D193" s="58"/>
      <c r="E193" s="58">
        <v>3.157234950624118</v>
      </c>
      <c r="F193" s="58">
        <v>2.4645082947909782</v>
      </c>
      <c r="G193" s="58">
        <v>3.0062560640963825</v>
      </c>
      <c r="H193" s="58">
        <v>1.8250683047911569</v>
      </c>
      <c r="I193" s="58">
        <v>3.9556104538759329</v>
      </c>
      <c r="J193" s="58">
        <v>2.8212989333540954</v>
      </c>
      <c r="K193" s="58">
        <v>1.2710775054073542</v>
      </c>
      <c r="L193" s="58">
        <v>7.7709721006922736</v>
      </c>
      <c r="M193" s="58">
        <v>5.4982985308875465</v>
      </c>
      <c r="N193" s="58">
        <v>9.7692220694417156</v>
      </c>
      <c r="O193" s="58">
        <v>4.2185277118043771</v>
      </c>
      <c r="P193" s="58">
        <v>10.792144473599999</v>
      </c>
      <c r="Q193" s="58">
        <v>8.4370554236087543</v>
      </c>
      <c r="R193" s="58">
        <v>8.4370554236087543</v>
      </c>
      <c r="S193" s="58">
        <v>10.039755166902967</v>
      </c>
      <c r="T193" s="62"/>
      <c r="U193" s="62"/>
    </row>
    <row r="194" spans="1:21" ht="15.75" x14ac:dyDescent="0.25">
      <c r="A194" s="60">
        <v>1923</v>
      </c>
      <c r="B194" s="58">
        <v>7.0362719999999985</v>
      </c>
      <c r="C194" s="58"/>
      <c r="D194" s="58"/>
      <c r="E194" s="58">
        <v>3.3348571700685126</v>
      </c>
      <c r="F194" s="58">
        <v>2.4201027399298796</v>
      </c>
      <c r="G194" s="58">
        <v>3.0417805079852616</v>
      </c>
      <c r="H194" s="58">
        <v>1.9449633029161233</v>
      </c>
      <c r="I194" s="58">
        <v>4.1531166623912368</v>
      </c>
      <c r="J194" s="58">
        <v>2.8546377686079105</v>
      </c>
      <c r="K194" s="58">
        <v>1.3545789473684211</v>
      </c>
      <c r="L194" s="58">
        <v>7.7709721006922736</v>
      </c>
      <c r="M194" s="58">
        <v>5.7728321607238184</v>
      </c>
      <c r="N194" s="58">
        <v>9.991249843747207</v>
      </c>
      <c r="O194" s="58">
        <v>3.996499937498883</v>
      </c>
      <c r="P194" s="58">
        <v>10.984861339199998</v>
      </c>
      <c r="Q194" s="58">
        <v>7.992999874997766</v>
      </c>
      <c r="R194" s="58">
        <v>7.992999874997766</v>
      </c>
      <c r="S194" s="58">
        <v>11.733207845657686</v>
      </c>
      <c r="T194" s="62"/>
      <c r="U194" s="62"/>
    </row>
    <row r="195" spans="1:21" ht="15.75" x14ac:dyDescent="0.25">
      <c r="A195" s="59">
        <v>1924</v>
      </c>
      <c r="B195" s="58">
        <v>6.8214240000000004</v>
      </c>
      <c r="C195" s="51"/>
      <c r="D195" s="51"/>
      <c r="E195" s="51"/>
      <c r="F195" s="51"/>
      <c r="G195" s="51"/>
      <c r="H195" s="51"/>
      <c r="I195" s="51"/>
      <c r="J195" s="51"/>
      <c r="K195" s="51"/>
      <c r="L195" s="51"/>
      <c r="M195" s="51"/>
      <c r="N195" s="51"/>
      <c r="O195" s="51"/>
      <c r="P195" s="51"/>
      <c r="Q195" s="51"/>
      <c r="R195" s="51"/>
      <c r="S195" s="51"/>
      <c r="T195" s="51"/>
      <c r="U195" s="51"/>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Sources &amp; Notes</vt:lpstr>
      <vt:lpstr>Welfare ratio unskilled</vt:lpstr>
      <vt:lpstr>baskets</vt:lpstr>
      <vt:lpstr>baskets, adjusted</vt:lpstr>
      <vt:lpstr>England</vt:lpstr>
      <vt:lpstr>Italy</vt:lpstr>
      <vt:lpstr>India #1</vt:lpstr>
      <vt:lpstr>India #2</vt:lpstr>
      <vt:lpstr>China</vt:lpstr>
      <vt:lpstr>Japan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Yuzuru</dc:creator>
  <cp:lastModifiedBy>Yuzuru Kumon</cp:lastModifiedBy>
  <dcterms:created xsi:type="dcterms:W3CDTF">2020-06-28T22:15:53Z</dcterms:created>
  <dcterms:modified xsi:type="dcterms:W3CDTF">2023-04-27T11:57:45Z</dcterms:modified>
</cp:coreProperties>
</file>